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<sst xmlns="http://schemas.openxmlformats.org/spreadsheetml/2006/main" count="597" uniqueCount="284">
  <si>
    <t>Якщо у Вас є пропозиції або побажання щодо поліпшення данного звіту, напишіть нам будь-ласка:</t>
  </si>
  <si>
    <t>report.zakupki@prom.ua</t>
  </si>
  <si>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</si>
  <si>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</si>
  <si>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</si>
  <si>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</si>
  <si>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</si>
  <si>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</si>
  <si>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</si>
  <si>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</si>
  <si>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</si>
  <si>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</si>
  <si>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</si>
  <si>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</si>
  <si>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UA-P-2019-02-27-000327-b</t>
  </si>
  <si>
    <t>39710000-2 Електричні побутові прилади</t>
  </si>
  <si>
    <t>Звіт про укладений договір</t>
  </si>
  <si>
    <t>UAH</t>
  </si>
  <si>
    <t>3110 Придбання обладнання і предметів довгострокового користування</t>
  </si>
  <si>
    <t>UA-P-2019-02-25-003046-b</t>
  </si>
  <si>
    <t>71310000-4 Проведення експертизи кошторисної частини проекту будівництва "Капітальний ремонт фасаду корпусу №1 Міжгірської ЗОШ І-ІІІст №1".</t>
  </si>
  <si>
    <t>71310000-4 Консультаційні послуги у галузях інженерії та будівництва</t>
  </si>
  <si>
    <t>3132 Капітальний ремонт інших об’єктів</t>
  </si>
  <si>
    <t>UA-P-2019-02-25-002868-b</t>
  </si>
  <si>
    <t>71310000-4 Проведення експертизи пожежної безпеки, санітарного та епідеміологічного благополуччя населення, екології, інженерного забезпечення, кошторисної частини, міцності, надійності "Реконструкція корпусу спортзалу Міжгірської ЗОШ І-ІІІст. №1".</t>
  </si>
  <si>
    <t>3142 Реконструкція та реставрація інших об’єктів</t>
  </si>
  <si>
    <t>UA-P-2019-02-22-001964-b</t>
  </si>
  <si>
    <t>50110000-9 Послуги з ремонту і технічного обслуговування мототранспортних засобів</t>
  </si>
  <si>
    <t>50110000-9 Послуги з ремонту і технічного обслуговування мототранспортних засобів і супутнього обладнання</t>
  </si>
  <si>
    <t>2240 Оплата послуг (крім комунальних)</t>
  </si>
  <si>
    <t>UA-P-2019-02-21-005073-b</t>
  </si>
  <si>
    <t>50310000-1 Технічне обслуговування і ремонт офісної техніки</t>
  </si>
  <si>
    <t>Без використання електронної системи</t>
  </si>
  <si>
    <t>UA-P-2019-02-21-004740-b</t>
  </si>
  <si>
    <t>42160000-8 Котельні установки</t>
  </si>
  <si>
    <t>2210 Предмети, матеріали, обладнання та інвентар</t>
  </si>
  <si>
    <t>UA-P-2019-02-21-002513-b</t>
  </si>
  <si>
    <t>32420000-3 Мережеве обладнання</t>
  </si>
  <si>
    <t>UA-P-2019-02-21-002499-b</t>
  </si>
  <si>
    <t>30120000-6 Частини та приладдя до офісної техніки</t>
  </si>
  <si>
    <t>30120000-6 Фотокопіювальне та поліграфічне обладнання для офсетного друку</t>
  </si>
  <si>
    <t>UA-P-2019-02-20-003890-b</t>
  </si>
  <si>
    <t>72410000-7 Послуги провайдерів</t>
  </si>
  <si>
    <t>UA-P-2019-02-20-003790-b</t>
  </si>
  <si>
    <t>64210000-1 Послуги телефонного зв’язку та передачі даних</t>
  </si>
  <si>
    <t>UA-P-2019-02-20-001089-b</t>
  </si>
  <si>
    <t>09110000-3 Вугілля</t>
  </si>
  <si>
    <t>Відкриті торги з публікацією англійською мовою</t>
  </si>
  <si>
    <t>09110000-3 Тверде паливо</t>
  </si>
  <si>
    <t>2275 Оплата інших енергоносіїв та інших комунальних послуг</t>
  </si>
  <si>
    <t>UA-P-2019-02-19-005544-b</t>
  </si>
  <si>
    <t>15810000-9 Хліб пшеничний вищого ґатунку</t>
  </si>
  <si>
    <t>Переговорна процедура</t>
  </si>
  <si>
    <t>15810000-9 Хлібопродукти, свіжовипечені хлібобулочні та кондитерські вироби</t>
  </si>
  <si>
    <t>2230 Продукти харчування</t>
  </si>
  <si>
    <t>UA-P-2019-02-18-005778-b</t>
  </si>
  <si>
    <t>39220000-0 Кухонне приладдя, товари для дому та господарства і приладдя для закладів громадського харчування</t>
  </si>
  <si>
    <t>3110 Придбання обладнання і предметів довгострокового користування
2210 Предмети, матеріали, обладнання та інвентар</t>
  </si>
  <si>
    <t>UA-P-2019-02-18-005608-b</t>
  </si>
  <si>
    <t>39830000-9 Продукція для чищення</t>
  </si>
  <si>
    <t>UA-P-2019-02-18-005247-b</t>
  </si>
  <si>
    <t>44160000-9 Трубопроводи, труби, обсадні труби, тюбінги та супутні вироби</t>
  </si>
  <si>
    <t>44160000-9 Магістралі, трубопроводи, труби, обсадні труби, тюбінги та супутні вироби</t>
  </si>
  <si>
    <t>UA-P-2019-02-18-005109-b</t>
  </si>
  <si>
    <t>31220000-4 Елементи електричних схем</t>
  </si>
  <si>
    <t>UA-P-2019-02-18-005090-b</t>
  </si>
  <si>
    <t>44510000-8 Знаряддя</t>
  </si>
  <si>
    <t>UA-P-2019-02-13-003292-b</t>
  </si>
  <si>
    <t>39120000-9 Письмові столи</t>
  </si>
  <si>
    <t>39120000-9 Столи, серванти, письмові столи та книжкові шафи</t>
  </si>
  <si>
    <t>UA-P-2019-02-13-002363-b</t>
  </si>
  <si>
    <t>09210000-4 Мастильні оливи</t>
  </si>
  <si>
    <t>09210000-4 Мастильні засоби</t>
  </si>
  <si>
    <t>UA-P-2019-02-13-002229-b</t>
  </si>
  <si>
    <t>30190000-7 Канцелярські товари</t>
  </si>
  <si>
    <t>30190000-7 Офісне устаткування та приладдя різне</t>
  </si>
  <si>
    <t>UA-P-2019-02-13-002104-b</t>
  </si>
  <si>
    <t>50320000-4 Послуги з ремонту і технічного обслуговування персональних комп’ютерів</t>
  </si>
  <si>
    <t>UA-P-2019-02-11-003733-b</t>
  </si>
  <si>
    <t>34350000-5 Шини для транспортних засобів</t>
  </si>
  <si>
    <t>34350000-5 Шини для транспортних засобів великої та малої тоннажності</t>
  </si>
  <si>
    <t>UA-P-2019-02-11-003550-b</t>
  </si>
  <si>
    <t>34320000-6 Механічні запасні частини, крім двигунів і частин двигунів</t>
  </si>
  <si>
    <t>UA-P-2019-02-11-003342-b</t>
  </si>
  <si>
    <t>24960000-1 Охолоджуюча рідина</t>
  </si>
  <si>
    <t>24960000-1 Хімічна продукція різна</t>
  </si>
  <si>
    <t>UA-P-2019-02-08-002385-b</t>
  </si>
  <si>
    <t>09130000-9 Нафта і дистиляти (бензин А-95, А-92, дизельне паливо)</t>
  </si>
  <si>
    <t>Відкриті торги</t>
  </si>
  <si>
    <t>09130000-9 Нафта і дистиляти</t>
  </si>
  <si>
    <t>UA-P-2019-02-01-006349-b</t>
  </si>
  <si>
    <t>65210000-8 Розподіл природного газу</t>
  </si>
  <si>
    <t>65210000-8 Розподіл газу</t>
  </si>
  <si>
    <t>2274 Оплата природного газу</t>
  </si>
  <si>
    <t>UA-P-2019-01-31-007017-b</t>
  </si>
  <si>
    <t>39160000-1 Меблі для дитячого садка</t>
  </si>
  <si>
    <t>39160000-1 Шкільні меблі</t>
  </si>
  <si>
    <t>UA-P-2019-01-31-000302-b</t>
  </si>
  <si>
    <t>39110000-6 Крісла для актового залу</t>
  </si>
  <si>
    <t>39110000-6 Сидіння, стільці та супутні вироби і частини до них</t>
  </si>
  <si>
    <t>UA-P-2019-01-30-001627-b</t>
  </si>
  <si>
    <t>44520000-1 Замки, ключі та петлі</t>
  </si>
  <si>
    <t>UA-P-2019-01-30-001217-b</t>
  </si>
  <si>
    <t>72320000-4  Послуги, пов’язані з базами даних</t>
  </si>
  <si>
    <t>72320000-4 Послуги, пов’язані з базами даних</t>
  </si>
  <si>
    <t>UA-P-2019-01-30-000810-b</t>
  </si>
  <si>
    <t>90510000-5 Послуги з вивезення твердих побутових відходів</t>
  </si>
  <si>
    <t>90510000-5 Утилізація/видалення сміття та поводження зі сміттям</t>
  </si>
  <si>
    <t>UA-P-2019-01-29-002113-b</t>
  </si>
  <si>
    <t>65110000-7 Послуги з централізованого водопостачання та водовідведення</t>
  </si>
  <si>
    <t>65110000-7 Розподіл води</t>
  </si>
  <si>
    <t>UA-P-2019-01-29-000623-b</t>
  </si>
  <si>
    <t>44810000-1 Фарба</t>
  </si>
  <si>
    <t>44810000-1 Фарби</t>
  </si>
  <si>
    <t>UA-P-2019-01-28-001082-b</t>
  </si>
  <si>
    <t>92400000-5 Публікації  в місцевій пресі</t>
  </si>
  <si>
    <t>92400000-5 Послуги інформаційних агентств</t>
  </si>
  <si>
    <t>UA-P-2019-01-25-000741-b</t>
  </si>
  <si>
    <t>90920000-2 Послуги із санітарно-гігієнічної обробки приміщень</t>
  </si>
  <si>
    <t>UA-P-2019-01-23-013844-b</t>
  </si>
  <si>
    <t>15550000-8 Йогурти</t>
  </si>
  <si>
    <t>15550000-8 Молочні продукти різні</t>
  </si>
  <si>
    <t>UA-P-2019-01-23-013790-b</t>
  </si>
  <si>
    <t>15860000-4 Чай   чорний</t>
  </si>
  <si>
    <t>15860000-4 Кава, чай та супутня продукція</t>
  </si>
  <si>
    <t>UA-P-2019-01-23-013756-b</t>
  </si>
  <si>
    <t>15850000-1 Вироби  макаронні</t>
  </si>
  <si>
    <t>15850000-1 Макаронні вироби</t>
  </si>
  <si>
    <t>UA-P-2019-01-23-013725-b</t>
  </si>
  <si>
    <t>15840000-8 Какао-порошок</t>
  </si>
  <si>
    <t>15840000-8 Какао; шоколад та цукрові кондитерські вироби</t>
  </si>
  <si>
    <t>UA-P-2019-01-23-013699-b</t>
  </si>
  <si>
    <t>15830000-5 Цукор</t>
  </si>
  <si>
    <t>15830000-5 Цукор і супутня продукція</t>
  </si>
  <si>
    <t>UA-P-2019-01-23-013653-b</t>
  </si>
  <si>
    <t>15820000-2 Печиво</t>
  </si>
  <si>
    <t>15820000-2 Сухарі та печиво; пресерви з хлібобулочних і кондитерських виробів</t>
  </si>
  <si>
    <t>UA-P-2019-01-23-013493-b</t>
  </si>
  <si>
    <t>15620000-0 Манна крупа</t>
  </si>
  <si>
    <t>15620000-0 Крохмалі та крохмалепродукти</t>
  </si>
  <si>
    <t>UA-P-2019-01-23-013419-b</t>
  </si>
  <si>
    <t>15610000-7 Продукція із зерна зернових культур(крупи)</t>
  </si>
  <si>
    <t>15610000-7 Продукція борошномельно-круп'яної промисловості</t>
  </si>
  <si>
    <t>UA-P-2019-01-23-013334-b</t>
  </si>
  <si>
    <t>15540000-5 Сирні продукти</t>
  </si>
  <si>
    <t>UA-P-2019-01-23-013266-b</t>
  </si>
  <si>
    <t>15530000-2 Вершкове масло</t>
  </si>
  <si>
    <t>UA-P-2019-01-23-013003-b</t>
  </si>
  <si>
    <t>15330000-0 Овочеві консерви</t>
  </si>
  <si>
    <t>15330000-0 Оброблені фрукти та овочі</t>
  </si>
  <si>
    <t>UA-P-2019-01-23-012945-b</t>
  </si>
  <si>
    <t>15510000-6 Молоко згущене</t>
  </si>
  <si>
    <t>15510000-6 Молоко та вершки</t>
  </si>
  <si>
    <t>UA-P-2019-01-23-012896-b</t>
  </si>
  <si>
    <t>15320000-7 Фруктові та овочеві соки</t>
  </si>
  <si>
    <t>UA-P-2019-01-23-012830-b</t>
  </si>
  <si>
    <t>15420000-8 Рафінована олія</t>
  </si>
  <si>
    <t>15420000-8 Рафіновані олії та жири</t>
  </si>
  <si>
    <t>UA-P-2019-01-23-012749-b</t>
  </si>
  <si>
    <t>15870000-7 Сіль</t>
  </si>
  <si>
    <t>15870000-7 Заправки та приправи</t>
  </si>
  <si>
    <t>UA-P-2019-01-23-011568-b</t>
  </si>
  <si>
    <t>03330000-3 Коров’яче молоко</t>
  </si>
  <si>
    <t>03330000-3 Продукція фермерського тваринництва</t>
  </si>
  <si>
    <t>UA-P-2019-01-23-011514-b</t>
  </si>
  <si>
    <t>15220000-6 Риба морожена</t>
  </si>
  <si>
    <t>15220000-6 Риба, рибне філе та інше м’ясо риби морожені</t>
  </si>
  <si>
    <t>UA-P-2019-01-23-011434-b</t>
  </si>
  <si>
    <t>15110000-2 М'ясо свійської птиці курки</t>
  </si>
  <si>
    <t>15110000-2 М’ясо</t>
  </si>
  <si>
    <t>UA-P-2019-01-23-011242-b</t>
  </si>
  <si>
    <t>03220000-9 Овочі, фрукти</t>
  </si>
  <si>
    <t>03220000-9 Овочі, фрукти та горіхи</t>
  </si>
  <si>
    <t>UA-P-2019-01-23-011160-b</t>
  </si>
  <si>
    <t>03210000-6 Картопля, горох</t>
  </si>
  <si>
    <t>03210000-6 Зернові культури та картопля</t>
  </si>
  <si>
    <t>UA-P-2019-01-23-011076-b</t>
  </si>
  <si>
    <t>03140000-4 Яйця курячі</t>
  </si>
  <si>
    <t>03140000-4 Продукція тваринництва та супутня продукція</t>
  </si>
  <si>
    <t>UA-P-2019-01-21-012536-c</t>
  </si>
  <si>
    <t>60112000-6 Послуги громадського автомобільного транспорту</t>
  </si>
  <si>
    <t>UA-P-2019-01-17-003685-c</t>
  </si>
  <si>
    <t>44310000-6 Вироби з дроту - металеві троси</t>
  </si>
  <si>
    <t>44310000-6 Вироби з дроту</t>
  </si>
  <si>
    <t>UA-P-2019-01-17-002989-c</t>
  </si>
  <si>
    <t>22210000-5 Підписка періодичних видань</t>
  </si>
  <si>
    <t>22210000-5 Газети</t>
  </si>
  <si>
    <t>UA-P-2019-01-16-000365-c</t>
  </si>
  <si>
    <t>UA-P-2019-01-14-001187-c</t>
  </si>
  <si>
    <t>09110000-3 Вугілля кам’яне марки П КОМС (6-100) та вугілля буре марки Б ПКО (25-300)</t>
  </si>
  <si>
    <t>2275 Оплата інших енергоносіїв</t>
  </si>
  <si>
    <t>UA-P-2019-01-14-000492-c</t>
  </si>
  <si>
    <t>15130000-8 М’ясопродукти (сардельки вищого гатунку, ковбаса напівкопчена вищого гатунку, ковбаса варена вищого гатунку)</t>
  </si>
  <si>
    <t>15130000-8 М’ясопродукти</t>
  </si>
  <si>
    <t>UA-P-2018-12-28-001036-b</t>
  </si>
  <si>
    <t>09310000-5 Електрична енергія</t>
  </si>
  <si>
    <t>2273 Оплата електроенергії</t>
  </si>
  <si>
    <t>UA-P-2018-12-27-004749-b</t>
  </si>
  <si>
    <t>45450000-6 Поточний ремонт підлоги в приміщенні №2 Вучківського НВК</t>
  </si>
  <si>
    <t>45450000-6 Інші завершальні будівельні роботи</t>
  </si>
  <si>
    <t>UA-P-2018-12-27-001550-b</t>
  </si>
  <si>
    <t>31680000-6 Електричне приладдя та супутні товари до електричного обладнання</t>
  </si>
  <si>
    <t>UA-P-2018-12-27-001039-b</t>
  </si>
  <si>
    <t>34310000-3 Комплект автозапчастин до двигуна</t>
  </si>
  <si>
    <t>34310000-3 Двигуни та їх частини</t>
  </si>
  <si>
    <t>UA-P-2018-12-27-000404-b</t>
  </si>
  <si>
    <t>50190000-3 Послуги з демонтування транспортних засобів</t>
  </si>
  <si>
    <t>UA-P-2018-12-22-003907-b</t>
  </si>
  <si>
    <t>50710000-5 Надання послуг по заміні світильників у Міжгірській ЗОШ І-ІІ ст.</t>
  </si>
  <si>
    <t>50710000-5 Послуги з ремонту і технічного обслуговування електричного і механічного устаткування будівель</t>
  </si>
  <si>
    <t>UA-P-2018-12-22-003873-b</t>
  </si>
  <si>
    <t>50710000-5 Надання послуг по заміні світильників у Келечинському НВК І-ІІ ст.</t>
  </si>
  <si>
    <t>UA-P-2018-12-22-002437-b</t>
  </si>
  <si>
    <t>39530000-6 Килимові покриття, килими</t>
  </si>
  <si>
    <t>39530000-6 Килимові покриття, килимки та килими</t>
  </si>
  <si>
    <t>UA-P-2018-12-22-001878-b</t>
  </si>
  <si>
    <t>37820000-2 Приладдя для образотворчого мистецтва</t>
  </si>
  <si>
    <t>UA-P-2018-12-22-001806-b</t>
  </si>
  <si>
    <t>37810000-9 Приладдя для рукоділля</t>
  </si>
  <si>
    <t>UA-P-2018-12-21-006049-b</t>
  </si>
  <si>
    <t>71320000-7 Виготовлення проектно-кошторисної документації «Капітальний ремонт котельні Н.Студенівського НВК»</t>
  </si>
  <si>
    <t>71320000-7 Послуги з інженерного проектування</t>
  </si>
  <si>
    <t>UA-P-2018-12-21-007561-a</t>
  </si>
  <si>
    <t>48930000-6 Комплекти програмного забезпечення для 1-х класів НУШ</t>
  </si>
  <si>
    <t>48930000-6 Пакети навчального та розважального програмного забезпечення</t>
  </si>
  <si>
    <t>UA-P-2018-12-21-007126-a</t>
  </si>
  <si>
    <t>39150000-8 Модульні меблі</t>
  </si>
  <si>
    <t>39150000-8 Меблі та приспособи різні</t>
  </si>
  <si>
    <t>UA-P-2018-12-21-006828-a</t>
  </si>
  <si>
    <t>42710000-6 Швейні машинки</t>
  </si>
  <si>
    <t>42710000-6 Машини для виробництва текстильних виробів</t>
  </si>
  <si>
    <t>UA-P-2018-12-21-006598-a</t>
  </si>
  <si>
    <t>79990000-0 Послуги з інвентаризації</t>
  </si>
  <si>
    <t>79990000-0 Різні послуги, пов’язані з діловою сферою</t>
  </si>
  <si>
    <t>UA-P-2018-12-21-006197-a</t>
  </si>
  <si>
    <t>48310000-4 Пакети програмного забезпечення "М.Е.Дос"</t>
  </si>
  <si>
    <t>48310000-4 Пакети програмного забезпечення для створення документів</t>
  </si>
  <si>
    <t>UA-P-2018-12-21-005502-a</t>
  </si>
  <si>
    <t>37530000-2 Сухий бассейн з наповненням (кульки)</t>
  </si>
  <si>
    <t>37530000-2 Вироби для парків розваг, настільних або кімнатних ігор</t>
  </si>
  <si>
    <t>UA-P-2018-12-18-002364-c</t>
  </si>
  <si>
    <t>45450000-6 Поточний ремонт підлоги в приміщенні Вучківського НВК</t>
  </si>
  <si>
    <t>UA-P-2018-12-17-002825-c</t>
  </si>
  <si>
    <t>45450000-6 Поточний ремонт приміщень Колочавського МНВК</t>
  </si>
  <si>
    <t>UA-P-2018-12-14-008090-c</t>
  </si>
  <si>
    <t>31430000-9 Свинцево-кислотні акумуляторні батареї</t>
  </si>
  <si>
    <t>31430000-9 Електричні акумулятори</t>
  </si>
  <si>
    <t>UA-P-2018-12-14-007309-c</t>
  </si>
  <si>
    <t>15840000-8 Шоколад та цукрові кондитерські вироби</t>
  </si>
  <si>
    <t>2230 Продукти харчування
2210 Предмети, матеріали, обладнання та інвентар</t>
  </si>
  <si>
    <t>UA-P-2018-12-14-007000-c</t>
  </si>
  <si>
    <t>24450000-3 Дезинфекційні засоби – хлорне вапно</t>
  </si>
  <si>
    <t>24450000-3 Агрохімічна продукція</t>
  </si>
  <si>
    <t>UA-P-2018-12-13-004209-c</t>
  </si>
  <si>
    <t>45340000-2 Послуги з улаштування огорожі корпусу №2 Соймівського НВК І-ІІст.</t>
  </si>
  <si>
    <t>45340000-2 Зведення огорож, монтаж поручнів і захисних засобів</t>
  </si>
  <si>
    <t>UA-P-2018-12-13-002344-c</t>
  </si>
  <si>
    <t>15810000-9 Хліб пшеничний вищого гатунку</t>
  </si>
  <si>
    <t>UA-P-2018-12-13-000251-c</t>
  </si>
  <si>
    <t>90460000-9 Послуги зі спорожнення вигрібних ям і септиків</t>
  </si>
  <si>
    <t>UA-P-2018-12-10-002599-c</t>
  </si>
  <si>
    <t>UA-P-2018-12-07-006274-c</t>
  </si>
  <si>
    <t>45310000-3 Поточний ремонт модульної котельні Міжгірської СЗОШ І-ІІІст.</t>
  </si>
  <si>
    <t>45310000-3 Електромонтажні роботи</t>
  </si>
  <si>
    <t>UA-P-2018-12-07-005842-c</t>
  </si>
  <si>
    <t>38630000-0 Оптичні засоби</t>
  </si>
  <si>
    <t>38630000-0 Астрономічні та оптичні прилади</t>
  </si>
  <si>
    <t>UA-P-2018-12-06-005024-c</t>
  </si>
  <si>
    <t>45450000-6 Поточний ремонт приміщень Міжгірського РЦПО</t>
  </si>
  <si>
    <t>UA-P-2018-12-06-004976-c</t>
  </si>
  <si>
    <t>45450000-6 Поточний ремонт приміщень відділу освіти Міжгірської РДА</t>
  </si>
  <si>
    <t>UA-P-2018-12-06-003016-c</t>
  </si>
  <si>
    <t>45330000-9 Улаштування опалення в корпусі №2 Соймівського НВК І-ІІст.</t>
  </si>
  <si>
    <t>45330000-9 Водопровідні та санітарно-технічні роботи</t>
  </si>
  <si>
    <t>UA-P-2018-12-05-002314-c</t>
  </si>
  <si>
    <t>09120000-6 Природний газ</t>
  </si>
  <si>
    <t>09120000-6 Газове паливо</t>
  </si>
  <si>
    <t>UA-P-2018-12-04-003403-c</t>
  </si>
  <si>
    <t>71320000-7 Виготовлення проектно-кошторисної документації «Капітальний ремонт по заміні вікон  Нижньостуденівського НВК І-ІІ ступенів в с. Нижній Студений Міжгірського району»</t>
  </si>
  <si>
    <t>UA-P-2018-12-04-003237-c</t>
  </si>
  <si>
    <t>71310000-4 Проведення експертизи пожежної безпеки, санітарного та епідеміологічного благополуччя населення, енергозбереження, кошторисної частини, міцності, надійності, довговічності  проекту «Капітальний ремонт по заміні вікон  Нижньостуденівського НВК І-ІІ ступенів в с. Нижній Студений Міжгірського району»</t>
  </si>
  <si>
    <t>UA-P-2018-05-21-000868-a</t>
  </si>
  <si>
    <t>45450000-6 «Капітальний ремонт фасаду корпусу №1 Міжгірської ЗОШ І-ІІІ ст. №1 в смт. Міжгір’я по вул. Шевченка, 73»</t>
  </si>
  <si>
    <t>Звіт створений 27.02.2019 10:36 використовуючи http://zakupki.prom.ua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</si>
</sst>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.mm.yyyy"/>
    <numFmt numFmtId="166" formatCode="dd.mm.yyyy hh:mm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1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2" borderId="1" xfId="0" applyFont="1" applyFill="1" applyBorder="1" applyAlignment="1" applyProtection="1">
      <alignment horizontal="center" wrapText="1"/>
      <protection/>
    </xf>
    <xf numFmtId="164" fontId="0" fillId="0" borderId="0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wrapText="1"/>
      <protection/>
    </xf>
    <xf numFmtId="4" fontId="0" fillId="0" borderId="0" xfId="0" applyFont="1" applyFill="1" applyBorder="1" applyAlignment="1" applyProtection="1">
      <alignment/>
      <protection/>
    </xf>
    <xf numFmtId="165" fontId="0" fillId="0" borderId="0" xfId="0" applyFont="1" applyFill="1" applyBorder="1" applyAlignment="1" applyProtection="1">
      <alignment/>
      <protection/>
    </xf>
    <xf numFmtId="166" fontId="0" fillId="0" borderId="0" xfId="0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3"/>
  <sheetViews>
    <sheetView tabSelected="1" workbookViewId="0" topLeftCell="A1">
      <pane ySplit="5" topLeftCell="A6" activePane="bottomLeft" state="frozen"/>
    </sheetView>
  </sheetViews>
  <sheetFormatPr defaultColWidth="9.140625" defaultRowHeight="12.75"/>
  <cols>
    <col min="1" max="1" width="15.00390625" style="0" customWidth="1"/>
    <col min="2" max="2" width="35.00390625" style="0" customWidth="1"/>
    <col min="3" max="3" width="30.00390625" style="0" customWidth="1"/>
    <col min="4" max="4" width="25.00390625" style="0" customWidth="1"/>
    <col min="5" max="5" width="15.00390625" style="0" customWidth="1"/>
    <col min="6" max="6" width="10.00390625" style="0" customWidth="1"/>
    <col min="7" max="10" width="20.00390625" style="0" customWidth="1"/>
    <col min="11" max="11" width="30.00390625" style="0" customWidth="1"/>
  </cols>
  <sheetData>
    <row r="1" ht="12.75">
      <c r="A1" s="2" t="s">
        <v>0</v>
      </c>
    </row>
    <row r="2" ht="12.75">
      <c r="A2" s="2" t="s">
        <v>1</v>
      </c>
    </row>
    <row r="3" ht="12.75"/>
    <row r="4" ht="12.75">
      <c r="A4" s="2" t="s">
        <v>2</v>
      </c>
    </row>
    <row r="5" spans="1:11" ht="12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12.75">
      <c r="A6" s="2" t="s">
        <v>14</v>
      </c>
      <c r="B6" s="4" t="s">
        <v>15</v>
      </c>
      <c r="C6" s="5"/>
      <c r="D6" s="6" t="s">
        <v>16</v>
      </c>
      <c r="E6" s="7">
        <v>84000</v>
      </c>
      <c r="F6" s="2" t="s">
        <v>17</v>
      </c>
      <c r="G6" s="8">
        <v>43523</v>
      </c>
      <c r="H6" s="9">
        <v>43497.083333333336</v>
      </c>
      <c r="I6" s="2" t="s">
        <v>15</v>
      </c>
      <c r="J6" s="2" t="s">
        <v>18</v>
      </c>
      <c r="K6" s="10">
        <f>HYPERLINK("https://my.zakupki.prom.ua/cabinet/purchases/state_plan/view/7406536")</f>
      </c>
    </row>
    <row r="7" spans="1:11" ht="12.75">
      <c r="A7" s="2" t="s">
        <v>19</v>
      </c>
      <c r="B7" s="4" t="s">
        <v>20</v>
      </c>
      <c r="C7" s="5"/>
      <c r="D7" s="6" t="s">
        <v>16</v>
      </c>
      <c r="E7" s="7">
        <v>3240</v>
      </c>
      <c r="F7" s="2" t="s">
        <v>17</v>
      </c>
      <c r="G7" s="8">
        <v>43521</v>
      </c>
      <c r="H7" s="9">
        <v>43497.083333333336</v>
      </c>
      <c r="I7" s="2" t="s">
        <v>21</v>
      </c>
      <c r="J7" s="2" t="s">
        <v>22</v>
      </c>
      <c r="K7" s="10">
        <f>HYPERLINK("https://my.zakupki.prom.ua/cabinet/purchases/state_plan/view/7385290")</f>
      </c>
    </row>
    <row r="8" spans="1:11" ht="12.75">
      <c r="A8" s="2" t="s">
        <v>23</v>
      </c>
      <c r="B8" s="4" t="s">
        <v>24</v>
      </c>
      <c r="C8" s="5"/>
      <c r="D8" s="6" t="s">
        <v>16</v>
      </c>
      <c r="E8" s="7">
        <v>31355.28</v>
      </c>
      <c r="F8" s="2" t="s">
        <v>17</v>
      </c>
      <c r="G8" s="8">
        <v>43521</v>
      </c>
      <c r="H8" s="9">
        <v>43497.083333333336</v>
      </c>
      <c r="I8" s="2" t="s">
        <v>21</v>
      </c>
      <c r="J8" s="2" t="s">
        <v>25</v>
      </c>
      <c r="K8" s="10">
        <f>HYPERLINK("https://my.zakupki.prom.ua/cabinet/purchases/state_plan/view/7385130")</f>
      </c>
    </row>
    <row r="9" spans="1:11" ht="12.75">
      <c r="A9" s="2" t="s">
        <v>26</v>
      </c>
      <c r="B9" s="4" t="s">
        <v>27</v>
      </c>
      <c r="C9" s="5"/>
      <c r="D9" s="6" t="s">
        <v>16</v>
      </c>
      <c r="E9" s="7">
        <v>15000</v>
      </c>
      <c r="F9" s="2" t="s">
        <v>17</v>
      </c>
      <c r="G9" s="8">
        <v>43518</v>
      </c>
      <c r="H9" s="9">
        <v>43497.083333333336</v>
      </c>
      <c r="I9" s="2" t="s">
        <v>28</v>
      </c>
      <c r="J9" s="2" t="s">
        <v>29</v>
      </c>
      <c r="K9" s="10">
        <f>HYPERLINK("https://my.zakupki.prom.ua/cabinet/purchases/state_plan/view/7369848")</f>
      </c>
    </row>
    <row r="10" spans="1:11" ht="12.75">
      <c r="A10" s="2" t="s">
        <v>30</v>
      </c>
      <c r="B10" s="4" t="s">
        <v>31</v>
      </c>
      <c r="C10" s="5"/>
      <c r="D10" s="6" t="s">
        <v>32</v>
      </c>
      <c r="E10" s="7">
        <v>12000</v>
      </c>
      <c r="F10" s="2" t="s">
        <v>17</v>
      </c>
      <c r="G10" s="8">
        <v>43517</v>
      </c>
      <c r="H10" s="9">
        <v>43497.083333333336</v>
      </c>
      <c r="I10" s="2" t="s">
        <v>31</v>
      </c>
      <c r="J10" s="2" t="s">
        <v>29</v>
      </c>
      <c r="K10" s="10">
        <f>HYPERLINK("https://my.zakupki.prom.ua/cabinet/purchases/state_plan/view/7363452")</f>
      </c>
    </row>
    <row r="11" spans="1:11" ht="12.75">
      <c r="A11" s="2" t="s">
        <v>33</v>
      </c>
      <c r="B11" s="4" t="s">
        <v>34</v>
      </c>
      <c r="C11" s="5"/>
      <c r="D11" s="6" t="s">
        <v>32</v>
      </c>
      <c r="E11" s="7">
        <v>5000</v>
      </c>
      <c r="F11" s="2" t="s">
        <v>17</v>
      </c>
      <c r="G11" s="8">
        <v>43517</v>
      </c>
      <c r="H11" s="9">
        <v>43497.083333333336</v>
      </c>
      <c r="I11" s="2" t="s">
        <v>34</v>
      </c>
      <c r="J11" s="2" t="s">
        <v>35</v>
      </c>
      <c r="K11" s="10">
        <f>HYPERLINK("https://my.zakupki.prom.ua/cabinet/purchases/state_plan/view/7362817")</f>
      </c>
    </row>
    <row r="12" spans="1:11" ht="12.75">
      <c r="A12" s="2" t="s">
        <v>36</v>
      </c>
      <c r="B12" s="4" t="s">
        <v>37</v>
      </c>
      <c r="C12" s="5"/>
      <c r="D12" s="6" t="s">
        <v>32</v>
      </c>
      <c r="E12" s="7">
        <v>5000</v>
      </c>
      <c r="F12" s="2" t="s">
        <v>17</v>
      </c>
      <c r="G12" s="8">
        <v>43517</v>
      </c>
      <c r="H12" s="9">
        <v>43497.083333333336</v>
      </c>
      <c r="I12" s="2" t="s">
        <v>37</v>
      </c>
      <c r="J12" s="2" t="s">
        <v>35</v>
      </c>
      <c r="K12" s="10">
        <f>HYPERLINK("https://my.zakupki.prom.ua/cabinet/purchases/state_plan/view/7358201")</f>
      </c>
    </row>
    <row r="13" spans="1:11" ht="12.75">
      <c r="A13" s="2" t="s">
        <v>38</v>
      </c>
      <c r="B13" s="4" t="s">
        <v>39</v>
      </c>
      <c r="C13" s="5"/>
      <c r="D13" s="6" t="s">
        <v>32</v>
      </c>
      <c r="E13" s="7">
        <v>5000</v>
      </c>
      <c r="F13" s="2" t="s">
        <v>17</v>
      </c>
      <c r="G13" s="8">
        <v>43517</v>
      </c>
      <c r="H13" s="9">
        <v>43497.083333333336</v>
      </c>
      <c r="I13" s="2" t="s">
        <v>40</v>
      </c>
      <c r="J13" s="2" t="s">
        <v>35</v>
      </c>
      <c r="K13" s="10">
        <f>HYPERLINK("https://my.zakupki.prom.ua/cabinet/purchases/state_plan/view/7358193")</f>
      </c>
    </row>
    <row r="14" spans="1:11" ht="12.75">
      <c r="A14" s="2" t="s">
        <v>41</v>
      </c>
      <c r="B14" s="4" t="s">
        <v>42</v>
      </c>
      <c r="C14" s="5"/>
      <c r="D14" s="6" t="s">
        <v>32</v>
      </c>
      <c r="E14" s="7">
        <v>48000</v>
      </c>
      <c r="F14" s="2" t="s">
        <v>17</v>
      </c>
      <c r="G14" s="8">
        <v>43516</v>
      </c>
      <c r="H14" s="9">
        <v>43497.083333333336</v>
      </c>
      <c r="I14" s="2" t="s">
        <v>42</v>
      </c>
      <c r="J14" s="2" t="s">
        <v>29</v>
      </c>
      <c r="K14" s="10">
        <f>HYPERLINK("https://my.zakupki.prom.ua/cabinet/purchases/state_plan/view/7345228")</f>
      </c>
    </row>
    <row r="15" spans="1:11" ht="12.75">
      <c r="A15" s="2" t="s">
        <v>43</v>
      </c>
      <c r="B15" s="4" t="s">
        <v>44</v>
      </c>
      <c r="C15" s="5"/>
      <c r="D15" s="6" t="s">
        <v>32</v>
      </c>
      <c r="E15" s="7">
        <v>40000</v>
      </c>
      <c r="F15" s="2" t="s">
        <v>17</v>
      </c>
      <c r="G15" s="8">
        <v>43516</v>
      </c>
      <c r="H15" s="9">
        <v>43497.083333333336</v>
      </c>
      <c r="I15" s="2" t="s">
        <v>44</v>
      </c>
      <c r="J15" s="2" t="s">
        <v>29</v>
      </c>
      <c r="K15" s="10">
        <f>HYPERLINK("https://my.zakupki.prom.ua/cabinet/purchases/state_plan/view/7344961")</f>
      </c>
    </row>
    <row r="16" spans="1:11" ht="12.75">
      <c r="A16" s="2" t="s">
        <v>45</v>
      </c>
      <c r="B16" s="4" t="s">
        <v>46</v>
      </c>
      <c r="C16" s="5"/>
      <c r="D16" s="6" t="s">
        <v>47</v>
      </c>
      <c r="E16" s="7">
        <v>6079000</v>
      </c>
      <c r="F16" s="2" t="s">
        <v>17</v>
      </c>
      <c r="G16" s="8">
        <v>43516</v>
      </c>
      <c r="H16" s="9">
        <v>43497.083333333336</v>
      </c>
      <c r="I16" s="2" t="s">
        <v>48</v>
      </c>
      <c r="J16" s="2" t="s">
        <v>49</v>
      </c>
      <c r="K16" s="10">
        <f>HYPERLINK("https://my.zakupki.prom.ua/cabinet/purchases/state_plan/view/7339511")</f>
      </c>
    </row>
    <row r="17" spans="1:11" ht="12.75">
      <c r="A17" s="2" t="s">
        <v>50</v>
      </c>
      <c r="B17" s="4" t="s">
        <v>51</v>
      </c>
      <c r="C17" s="5"/>
      <c r="D17" s="6" t="s">
        <v>52</v>
      </c>
      <c r="E17" s="7">
        <v>550800</v>
      </c>
      <c r="F17" s="2" t="s">
        <v>17</v>
      </c>
      <c r="G17" s="8">
        <v>43515</v>
      </c>
      <c r="H17" s="9">
        <v>43497.083333333336</v>
      </c>
      <c r="I17" s="2" t="s">
        <v>53</v>
      </c>
      <c r="J17" s="2" t="s">
        <v>54</v>
      </c>
      <c r="K17" s="10">
        <f>HYPERLINK("https://my.zakupki.prom.ua/cabinet/purchases/state_plan/view/7333433")</f>
      </c>
    </row>
    <row r="18" spans="1:11" ht="12.75">
      <c r="A18" s="2" t="s">
        <v>55</v>
      </c>
      <c r="B18" s="4" t="s">
        <v>56</v>
      </c>
      <c r="C18" s="5"/>
      <c r="D18" s="6" t="s">
        <v>16</v>
      </c>
      <c r="E18" s="7">
        <v>90000</v>
      </c>
      <c r="F18" s="2" t="s">
        <v>17</v>
      </c>
      <c r="G18" s="8">
        <v>43514</v>
      </c>
      <c r="H18" s="9">
        <v>43497.083333333336</v>
      </c>
      <c r="I18" s="2" t="s">
        <v>56</v>
      </c>
      <c r="J18" s="2" t="s">
        <v>57</v>
      </c>
      <c r="K18" s="10">
        <f>HYPERLINK("https://my.zakupki.prom.ua/cabinet/purchases/state_plan/view/7318217")</f>
      </c>
    </row>
    <row r="19" spans="1:11" ht="12.75">
      <c r="A19" s="2" t="s">
        <v>58</v>
      </c>
      <c r="B19" s="4" t="s">
        <v>59</v>
      </c>
      <c r="C19" s="5"/>
      <c r="D19" s="6" t="s">
        <v>32</v>
      </c>
      <c r="E19" s="7">
        <v>1575</v>
      </c>
      <c r="F19" s="2" t="s">
        <v>17</v>
      </c>
      <c r="G19" s="8">
        <v>43514</v>
      </c>
      <c r="H19" s="9">
        <v>43497.083333333336</v>
      </c>
      <c r="I19" s="2" t="s">
        <v>59</v>
      </c>
      <c r="J19" s="2" t="s">
        <v>35</v>
      </c>
      <c r="K19" s="10">
        <f>HYPERLINK("https://my.zakupki.prom.ua/cabinet/purchases/state_plan/view/7317895")</f>
      </c>
    </row>
    <row r="20" spans="1:11" ht="12.75">
      <c r="A20" s="2" t="s">
        <v>60</v>
      </c>
      <c r="B20" s="4" t="s">
        <v>61</v>
      </c>
      <c r="C20" s="5"/>
      <c r="D20" s="6" t="s">
        <v>16</v>
      </c>
      <c r="E20" s="7">
        <v>60000</v>
      </c>
      <c r="F20" s="2" t="s">
        <v>17</v>
      </c>
      <c r="G20" s="8">
        <v>43514</v>
      </c>
      <c r="H20" s="9">
        <v>43497.083333333336</v>
      </c>
      <c r="I20" s="2" t="s">
        <v>62</v>
      </c>
      <c r="J20" s="2" t="s">
        <v>35</v>
      </c>
      <c r="K20" s="10">
        <f>HYPERLINK("https://my.zakupki.prom.ua/cabinet/purchases/state_plan/view/7317357")</f>
      </c>
    </row>
    <row r="21" spans="1:11" ht="12.75">
      <c r="A21" s="2" t="s">
        <v>63</v>
      </c>
      <c r="B21" s="4" t="s">
        <v>64</v>
      </c>
      <c r="C21" s="5"/>
      <c r="D21" s="6" t="s">
        <v>16</v>
      </c>
      <c r="E21" s="7">
        <v>6000</v>
      </c>
      <c r="F21" s="2" t="s">
        <v>17</v>
      </c>
      <c r="G21" s="8">
        <v>43514</v>
      </c>
      <c r="H21" s="9">
        <v>43497.083333333336</v>
      </c>
      <c r="I21" s="2" t="s">
        <v>64</v>
      </c>
      <c r="J21" s="2" t="s">
        <v>35</v>
      </c>
      <c r="K21" s="10">
        <f>HYPERLINK("https://my.zakupki.prom.ua/cabinet/purchases/state_plan/view/7317049")</f>
      </c>
    </row>
    <row r="22" spans="1:11" ht="12.75">
      <c r="A22" s="2" t="s">
        <v>65</v>
      </c>
      <c r="B22" s="4" t="s">
        <v>66</v>
      </c>
      <c r="C22" s="5"/>
      <c r="D22" s="6" t="s">
        <v>16</v>
      </c>
      <c r="E22" s="7">
        <v>6000</v>
      </c>
      <c r="F22" s="2" t="s">
        <v>17</v>
      </c>
      <c r="G22" s="8">
        <v>43514</v>
      </c>
      <c r="H22" s="9">
        <v>43497.083333333336</v>
      </c>
      <c r="I22" s="2" t="s">
        <v>66</v>
      </c>
      <c r="J22" s="2" t="s">
        <v>35</v>
      </c>
      <c r="K22" s="10">
        <f>HYPERLINK("https://my.zakupki.prom.ua/cabinet/purchases/state_plan/view/7317038")</f>
      </c>
    </row>
    <row r="23" spans="1:11" ht="12.75">
      <c r="A23" s="2" t="s">
        <v>67</v>
      </c>
      <c r="B23" s="4" t="s">
        <v>68</v>
      </c>
      <c r="C23" s="5"/>
      <c r="D23" s="6" t="s">
        <v>16</v>
      </c>
      <c r="E23" s="7">
        <v>162225</v>
      </c>
      <c r="F23" s="2" t="s">
        <v>17</v>
      </c>
      <c r="G23" s="8">
        <v>43509</v>
      </c>
      <c r="H23" s="9">
        <v>43497.083333333336</v>
      </c>
      <c r="I23" s="2" t="s">
        <v>69</v>
      </c>
      <c r="J23" s="2" t="s">
        <v>35</v>
      </c>
      <c r="K23" s="10">
        <f>HYPERLINK("https://my.zakupki.prom.ua/cabinet/purchases/state_plan/view/7268078")</f>
      </c>
    </row>
    <row r="24" spans="1:11" ht="12.75">
      <c r="A24" s="2" t="s">
        <v>70</v>
      </c>
      <c r="B24" s="4" t="s">
        <v>71</v>
      </c>
      <c r="C24" s="5"/>
      <c r="D24" s="6" t="s">
        <v>32</v>
      </c>
      <c r="E24" s="7">
        <v>3894</v>
      </c>
      <c r="F24" s="2" t="s">
        <v>17</v>
      </c>
      <c r="G24" s="8">
        <v>43509</v>
      </c>
      <c r="H24" s="9">
        <v>43497.083333333336</v>
      </c>
      <c r="I24" s="2" t="s">
        <v>72</v>
      </c>
      <c r="J24" s="2" t="s">
        <v>35</v>
      </c>
      <c r="K24" s="10">
        <f>HYPERLINK("https://my.zakupki.prom.ua/cabinet/purchases/state_plan/view/7266567")</f>
      </c>
    </row>
    <row r="25" spans="1:11" ht="12.75">
      <c r="A25" s="2" t="s">
        <v>73</v>
      </c>
      <c r="B25" s="4" t="s">
        <v>74</v>
      </c>
      <c r="C25" s="5"/>
      <c r="D25" s="6" t="s">
        <v>16</v>
      </c>
      <c r="E25" s="7">
        <v>85000</v>
      </c>
      <c r="F25" s="2" t="s">
        <v>17</v>
      </c>
      <c r="G25" s="8">
        <v>43509</v>
      </c>
      <c r="H25" s="9">
        <v>43497.083333333336</v>
      </c>
      <c r="I25" s="2" t="s">
        <v>75</v>
      </c>
      <c r="J25" s="2" t="s">
        <v>35</v>
      </c>
      <c r="K25" s="10">
        <f>HYPERLINK("https://my.zakupki.prom.ua/cabinet/purchases/state_plan/view/7266291")</f>
      </c>
    </row>
    <row r="26" spans="1:11" ht="12.75">
      <c r="A26" s="2" t="s">
        <v>76</v>
      </c>
      <c r="B26" s="4" t="s">
        <v>77</v>
      </c>
      <c r="C26" s="5"/>
      <c r="D26" s="6" t="s">
        <v>32</v>
      </c>
      <c r="E26" s="7">
        <v>655</v>
      </c>
      <c r="F26" s="2" t="s">
        <v>17</v>
      </c>
      <c r="G26" s="8">
        <v>43509</v>
      </c>
      <c r="H26" s="9">
        <v>43497.083333333336</v>
      </c>
      <c r="I26" s="2" t="s">
        <v>77</v>
      </c>
      <c r="J26" s="2" t="s">
        <v>29</v>
      </c>
      <c r="K26" s="10">
        <f>HYPERLINK("https://my.zakupki.prom.ua/cabinet/purchases/state_plan/view/7266239")</f>
      </c>
    </row>
    <row r="27" spans="1:11" ht="12.75">
      <c r="A27" s="2" t="s">
        <v>78</v>
      </c>
      <c r="B27" s="4" t="s">
        <v>79</v>
      </c>
      <c r="C27" s="5"/>
      <c r="D27" s="6" t="s">
        <v>16</v>
      </c>
      <c r="E27" s="7">
        <v>9020</v>
      </c>
      <c r="F27" s="2" t="s">
        <v>17</v>
      </c>
      <c r="G27" s="8">
        <v>43507</v>
      </c>
      <c r="H27" s="9">
        <v>43497.083333333336</v>
      </c>
      <c r="I27" s="2" t="s">
        <v>80</v>
      </c>
      <c r="J27" s="2" t="s">
        <v>35</v>
      </c>
      <c r="K27" s="10">
        <f>HYPERLINK("https://my.zakupki.prom.ua/cabinet/purchases/state_plan/view/7231885")</f>
      </c>
    </row>
    <row r="28" spans="1:11" ht="12.75">
      <c r="A28" s="2" t="s">
        <v>81</v>
      </c>
      <c r="B28" s="4" t="s">
        <v>82</v>
      </c>
      <c r="C28" s="5"/>
      <c r="D28" s="6" t="s">
        <v>16</v>
      </c>
      <c r="E28" s="7">
        <v>5700</v>
      </c>
      <c r="F28" s="2" t="s">
        <v>17</v>
      </c>
      <c r="G28" s="8">
        <v>43507</v>
      </c>
      <c r="H28" s="9">
        <v>43497.083333333336</v>
      </c>
      <c r="I28" s="2" t="s">
        <v>82</v>
      </c>
      <c r="J28" s="2" t="s">
        <v>35</v>
      </c>
      <c r="K28" s="10">
        <f>HYPERLINK("https://my.zakupki.prom.ua/cabinet/purchases/state_plan/view/7231591")</f>
      </c>
    </row>
    <row r="29" spans="1:11" ht="12.75">
      <c r="A29" s="2" t="s">
        <v>83</v>
      </c>
      <c r="B29" s="4" t="s">
        <v>84</v>
      </c>
      <c r="C29" s="5"/>
      <c r="D29" s="6" t="s">
        <v>16</v>
      </c>
      <c r="E29" s="7">
        <v>3050</v>
      </c>
      <c r="F29" s="2" t="s">
        <v>17</v>
      </c>
      <c r="G29" s="8">
        <v>43507</v>
      </c>
      <c r="H29" s="9">
        <v>43497.083333333336</v>
      </c>
      <c r="I29" s="2" t="s">
        <v>85</v>
      </c>
      <c r="J29" s="2" t="s">
        <v>35</v>
      </c>
      <c r="K29" s="10">
        <f>HYPERLINK("https://my.zakupki.prom.ua/cabinet/purchases/state_plan/view/7231250")</f>
      </c>
    </row>
    <row r="30" spans="1:11" ht="12.75">
      <c r="A30" s="2" t="s">
        <v>86</v>
      </c>
      <c r="B30" s="4" t="s">
        <v>87</v>
      </c>
      <c r="C30" s="5"/>
      <c r="D30" s="6" t="s">
        <v>88</v>
      </c>
      <c r="E30" s="7">
        <v>2322000</v>
      </c>
      <c r="F30" s="2" t="s">
        <v>17</v>
      </c>
      <c r="G30" s="8">
        <v>43504</v>
      </c>
      <c r="H30" s="9">
        <v>43497.083333333336</v>
      </c>
      <c r="I30" s="2" t="s">
        <v>89</v>
      </c>
      <c r="J30" s="2" t="s">
        <v>35</v>
      </c>
      <c r="K30" s="10">
        <f>HYPERLINK("https://my.zakupki.prom.ua/cabinet/purchases/state_plan/view/7211012")</f>
      </c>
    </row>
    <row r="31" spans="1:11" ht="12.75">
      <c r="A31" s="2" t="s">
        <v>90</v>
      </c>
      <c r="B31" s="4" t="s">
        <v>91</v>
      </c>
      <c r="C31" s="5"/>
      <c r="D31" s="6" t="s">
        <v>16</v>
      </c>
      <c r="E31" s="7">
        <v>199900</v>
      </c>
      <c r="F31" s="2" t="s">
        <v>17</v>
      </c>
      <c r="G31" s="8">
        <v>43497</v>
      </c>
      <c r="H31" s="9">
        <v>43466.083333333336</v>
      </c>
      <c r="I31" s="2" t="s">
        <v>92</v>
      </c>
      <c r="J31" s="2" t="s">
        <v>93</v>
      </c>
      <c r="K31" s="10">
        <f>HYPERLINK("https://my.zakupki.prom.ua/cabinet/purchases/state_plan/view/7106011")</f>
      </c>
    </row>
    <row r="32" spans="1:11" ht="12.75">
      <c r="A32" s="2" t="s">
        <v>94</v>
      </c>
      <c r="B32" s="4" t="s">
        <v>95</v>
      </c>
      <c r="C32" s="5"/>
      <c r="D32" s="6" t="s">
        <v>16</v>
      </c>
      <c r="E32" s="7">
        <v>185500</v>
      </c>
      <c r="F32" s="2" t="s">
        <v>17</v>
      </c>
      <c r="G32" s="8">
        <v>43496</v>
      </c>
      <c r="H32" s="9">
        <v>43466.083333333336</v>
      </c>
      <c r="I32" s="2" t="s">
        <v>96</v>
      </c>
      <c r="J32" s="2" t="s">
        <v>35</v>
      </c>
      <c r="K32" s="10">
        <f>HYPERLINK("https://my.zakupki.prom.ua/cabinet/purchases/state_plan/view/7081346")</f>
      </c>
    </row>
    <row r="33" spans="1:11" ht="12.75">
      <c r="A33" s="2" t="s">
        <v>97</v>
      </c>
      <c r="B33" s="4" t="s">
        <v>98</v>
      </c>
      <c r="C33" s="5"/>
      <c r="D33" s="6" t="s">
        <v>16</v>
      </c>
      <c r="E33" s="7">
        <v>160000</v>
      </c>
      <c r="F33" s="2" t="s">
        <v>17</v>
      </c>
      <c r="G33" s="8">
        <v>43496</v>
      </c>
      <c r="H33" s="9">
        <v>43466.083333333336</v>
      </c>
      <c r="I33" s="2" t="s">
        <v>99</v>
      </c>
      <c r="J33" s="2" t="s">
        <v>35</v>
      </c>
      <c r="K33" s="10">
        <f>HYPERLINK("https://my.zakupki.prom.ua/cabinet/purchases/state_plan/view/7069219")</f>
      </c>
    </row>
    <row r="34" spans="1:11" ht="12.75">
      <c r="A34" s="2" t="s">
        <v>100</v>
      </c>
      <c r="B34" s="4" t="s">
        <v>101</v>
      </c>
      <c r="C34" s="5"/>
      <c r="D34" s="6" t="s">
        <v>16</v>
      </c>
      <c r="E34" s="7">
        <v>14000</v>
      </c>
      <c r="F34" s="2" t="s">
        <v>17</v>
      </c>
      <c r="G34" s="8">
        <v>43495</v>
      </c>
      <c r="H34" s="9">
        <v>43466.083333333336</v>
      </c>
      <c r="I34" s="2" t="s">
        <v>101</v>
      </c>
      <c r="J34" s="2" t="s">
        <v>35</v>
      </c>
      <c r="K34" s="10">
        <f>HYPERLINK("https://my.zakupki.prom.ua/cabinet/purchases/state_plan/view/7046829")</f>
      </c>
    </row>
    <row r="35" spans="1:11" ht="12.75">
      <c r="A35" s="2" t="s">
        <v>102</v>
      </c>
      <c r="B35" s="4" t="s">
        <v>103</v>
      </c>
      <c r="C35" s="5"/>
      <c r="D35" s="6" t="s">
        <v>32</v>
      </c>
      <c r="E35" s="7">
        <v>1000</v>
      </c>
      <c r="F35" s="2" t="s">
        <v>17</v>
      </c>
      <c r="G35" s="8">
        <v>43495</v>
      </c>
      <c r="H35" s="9">
        <v>43466.083333333336</v>
      </c>
      <c r="I35" s="2" t="s">
        <v>104</v>
      </c>
      <c r="J35" s="2" t="s">
        <v>29</v>
      </c>
      <c r="K35" s="10">
        <f>HYPERLINK("https://my.zakupki.prom.ua/cabinet/purchases/state_plan/view/7046071")</f>
      </c>
    </row>
    <row r="36" spans="1:11" ht="12.75">
      <c r="A36" s="2" t="s">
        <v>105</v>
      </c>
      <c r="B36" s="4" t="s">
        <v>106</v>
      </c>
      <c r="C36" s="5"/>
      <c r="D36" s="6" t="s">
        <v>32</v>
      </c>
      <c r="E36" s="7">
        <v>24000</v>
      </c>
      <c r="F36" s="2" t="s">
        <v>17</v>
      </c>
      <c r="G36" s="8">
        <v>43495</v>
      </c>
      <c r="H36" s="9">
        <v>43466.083333333336</v>
      </c>
      <c r="I36" s="2" t="s">
        <v>107</v>
      </c>
      <c r="J36" s="2" t="s">
        <v>29</v>
      </c>
      <c r="K36" s="10">
        <f>HYPERLINK("https://my.zakupki.prom.ua/cabinet/purchases/state_plan/view/7045321")</f>
      </c>
    </row>
    <row r="37" spans="1:11" ht="12.75">
      <c r="A37" s="2" t="s">
        <v>108</v>
      </c>
      <c r="B37" s="4" t="s">
        <v>109</v>
      </c>
      <c r="C37" s="5"/>
      <c r="D37" s="6" t="s">
        <v>32</v>
      </c>
      <c r="E37" s="7">
        <v>40000</v>
      </c>
      <c r="F37" s="2" t="s">
        <v>17</v>
      </c>
      <c r="G37" s="8">
        <v>43494</v>
      </c>
      <c r="H37" s="9">
        <v>43466.083333333336</v>
      </c>
      <c r="I37" s="2" t="s">
        <v>110</v>
      </c>
      <c r="J37" s="2" t="s">
        <v>29</v>
      </c>
      <c r="K37" s="10">
        <f>HYPERLINK("https://my.zakupki.prom.ua/cabinet/purchases/state_plan/view/7019600")</f>
      </c>
    </row>
    <row r="38" spans="1:11" ht="12.75">
      <c r="A38" s="2" t="s">
        <v>111</v>
      </c>
      <c r="B38" s="4" t="s">
        <v>112</v>
      </c>
      <c r="C38" s="5"/>
      <c r="D38" s="6" t="s">
        <v>16</v>
      </c>
      <c r="E38" s="7">
        <v>160000</v>
      </c>
      <c r="F38" s="2" t="s">
        <v>17</v>
      </c>
      <c r="G38" s="8">
        <v>43494</v>
      </c>
      <c r="H38" s="9">
        <v>43466.083333333336</v>
      </c>
      <c r="I38" s="2" t="s">
        <v>113</v>
      </c>
      <c r="J38" s="2" t="s">
        <v>35</v>
      </c>
      <c r="K38" s="10">
        <f>HYPERLINK("https://my.zakupki.prom.ua/cabinet/purchases/state_plan/view/7016878")</f>
      </c>
    </row>
    <row r="39" spans="1:11" ht="12.75">
      <c r="A39" s="2" t="s">
        <v>114</v>
      </c>
      <c r="B39" s="4" t="s">
        <v>115</v>
      </c>
      <c r="C39" s="5"/>
      <c r="D39" s="6" t="s">
        <v>16</v>
      </c>
      <c r="E39" s="7">
        <v>30000</v>
      </c>
      <c r="F39" s="2" t="s">
        <v>17</v>
      </c>
      <c r="G39" s="8">
        <v>43493</v>
      </c>
      <c r="H39" s="9">
        <v>43466.083333333336</v>
      </c>
      <c r="I39" s="2" t="s">
        <v>116</v>
      </c>
      <c r="J39" s="2" t="s">
        <v>29</v>
      </c>
      <c r="K39" s="10">
        <f>HYPERLINK("https://my.zakupki.prom.ua/cabinet/purchases/state_plan/view/6989400")</f>
      </c>
    </row>
    <row r="40" spans="1:11" ht="12.75">
      <c r="A40" s="2" t="s">
        <v>117</v>
      </c>
      <c r="B40" s="4" t="s">
        <v>118</v>
      </c>
      <c r="C40" s="5"/>
      <c r="D40" s="6" t="s">
        <v>32</v>
      </c>
      <c r="E40" s="7">
        <v>13000</v>
      </c>
      <c r="F40" s="2" t="s">
        <v>17</v>
      </c>
      <c r="G40" s="8">
        <v>43490</v>
      </c>
      <c r="H40" s="9">
        <v>43466.083333333336</v>
      </c>
      <c r="I40" s="2" t="s">
        <v>118</v>
      </c>
      <c r="J40" s="2" t="s">
        <v>29</v>
      </c>
      <c r="K40" s="10">
        <f>HYPERLINK("https://my.zakupki.prom.ua/cabinet/purchases/state_plan/view/6951873")</f>
      </c>
    </row>
    <row r="41" spans="1:11" ht="12.75">
      <c r="A41" s="2" t="s">
        <v>119</v>
      </c>
      <c r="B41" s="4" t="s">
        <v>120</v>
      </c>
      <c r="C41" s="5"/>
      <c r="D41" s="6" t="s">
        <v>32</v>
      </c>
      <c r="E41" s="7">
        <v>20000</v>
      </c>
      <c r="F41" s="2" t="s">
        <v>17</v>
      </c>
      <c r="G41" s="8">
        <v>43488</v>
      </c>
      <c r="H41" s="9">
        <v>43466.083333333336</v>
      </c>
      <c r="I41" s="2" t="s">
        <v>121</v>
      </c>
      <c r="J41" s="2" t="s">
        <v>54</v>
      </c>
      <c r="K41" s="10">
        <f>HYPERLINK("https://my.zakupki.prom.ua/cabinet/purchases/state_plan/view/6908896")</f>
      </c>
    </row>
    <row r="42" spans="1:11" ht="12.75">
      <c r="A42" s="2" t="s">
        <v>122</v>
      </c>
      <c r="B42" s="4" t="s">
        <v>123</v>
      </c>
      <c r="C42" s="5"/>
      <c r="D42" s="6" t="s">
        <v>32</v>
      </c>
      <c r="E42" s="7">
        <v>30000</v>
      </c>
      <c r="F42" s="2" t="s">
        <v>17</v>
      </c>
      <c r="G42" s="8">
        <v>43488</v>
      </c>
      <c r="H42" s="9">
        <v>43466.083333333336</v>
      </c>
      <c r="I42" s="2" t="s">
        <v>124</v>
      </c>
      <c r="J42" s="2" t="s">
        <v>54</v>
      </c>
      <c r="K42" s="10">
        <f>HYPERLINK("https://my.zakupki.prom.ua/cabinet/purchases/state_plan/view/6908448")</f>
      </c>
    </row>
    <row r="43" spans="1:11" ht="12.75">
      <c r="A43" s="2" t="s">
        <v>125</v>
      </c>
      <c r="B43" s="4" t="s">
        <v>126</v>
      </c>
      <c r="C43" s="5"/>
      <c r="D43" s="6" t="s">
        <v>16</v>
      </c>
      <c r="E43" s="7">
        <v>60000</v>
      </c>
      <c r="F43" s="2" t="s">
        <v>17</v>
      </c>
      <c r="G43" s="8">
        <v>43488</v>
      </c>
      <c r="H43" s="9">
        <v>43466.083333333336</v>
      </c>
      <c r="I43" s="2" t="s">
        <v>127</v>
      </c>
      <c r="J43" s="2" t="s">
        <v>54</v>
      </c>
      <c r="K43" s="10">
        <f>HYPERLINK("https://my.zakupki.prom.ua/cabinet/purchases/state_plan/view/6908431")</f>
      </c>
    </row>
    <row r="44" spans="1:11" ht="12.75">
      <c r="A44" s="2" t="s">
        <v>128</v>
      </c>
      <c r="B44" s="4" t="s">
        <v>129</v>
      </c>
      <c r="C44" s="5"/>
      <c r="D44" s="6" t="s">
        <v>32</v>
      </c>
      <c r="E44" s="7">
        <v>30000</v>
      </c>
      <c r="F44" s="2" t="s">
        <v>17</v>
      </c>
      <c r="G44" s="8">
        <v>43488</v>
      </c>
      <c r="H44" s="9">
        <v>43466.083333333336</v>
      </c>
      <c r="I44" s="2" t="s">
        <v>130</v>
      </c>
      <c r="J44" s="2" t="s">
        <v>54</v>
      </c>
      <c r="K44" s="10">
        <f>HYPERLINK("https://my.zakupki.prom.ua/cabinet/purchases/state_plan/view/6908410")</f>
      </c>
    </row>
    <row r="45" spans="1:11" ht="12.75">
      <c r="A45" s="2" t="s">
        <v>131</v>
      </c>
      <c r="B45" s="4" t="s">
        <v>132</v>
      </c>
      <c r="C45" s="5"/>
      <c r="D45" s="6" t="s">
        <v>16</v>
      </c>
      <c r="E45" s="7">
        <v>70000</v>
      </c>
      <c r="F45" s="2" t="s">
        <v>17</v>
      </c>
      <c r="G45" s="8">
        <v>43488</v>
      </c>
      <c r="H45" s="9">
        <v>43466.083333333336</v>
      </c>
      <c r="I45" s="2" t="s">
        <v>133</v>
      </c>
      <c r="J45" s="2" t="s">
        <v>54</v>
      </c>
      <c r="K45" s="10">
        <f>HYPERLINK("https://my.zakupki.prom.ua/cabinet/purchases/state_plan/view/6908397")</f>
      </c>
    </row>
    <row r="46" spans="1:11" ht="12.75">
      <c r="A46" s="2" t="s">
        <v>134</v>
      </c>
      <c r="B46" s="4" t="s">
        <v>135</v>
      </c>
      <c r="C46" s="5"/>
      <c r="D46" s="6" t="s">
        <v>16</v>
      </c>
      <c r="E46" s="7">
        <v>70000</v>
      </c>
      <c r="F46" s="2" t="s">
        <v>17</v>
      </c>
      <c r="G46" s="8">
        <v>43488</v>
      </c>
      <c r="H46" s="9">
        <v>43466.083333333336</v>
      </c>
      <c r="I46" s="2" t="s">
        <v>136</v>
      </c>
      <c r="J46" s="2" t="s">
        <v>54</v>
      </c>
      <c r="K46" s="10">
        <f>HYPERLINK("https://my.zakupki.prom.ua/cabinet/purchases/state_plan/view/6908373")</f>
      </c>
    </row>
    <row r="47" spans="1:11" ht="12.75">
      <c r="A47" s="2" t="s">
        <v>137</v>
      </c>
      <c r="B47" s="4" t="s">
        <v>138</v>
      </c>
      <c r="C47" s="5"/>
      <c r="D47" s="6" t="s">
        <v>32</v>
      </c>
      <c r="E47" s="7">
        <v>20000</v>
      </c>
      <c r="F47" s="2" t="s">
        <v>17</v>
      </c>
      <c r="G47" s="8">
        <v>43488</v>
      </c>
      <c r="H47" s="9">
        <v>43466.083333333336</v>
      </c>
      <c r="I47" s="2" t="s">
        <v>139</v>
      </c>
      <c r="J47" s="2" t="s">
        <v>54</v>
      </c>
      <c r="K47" s="10">
        <f>HYPERLINK("https://my.zakupki.prom.ua/cabinet/purchases/state_plan/view/6908344")</f>
      </c>
    </row>
    <row r="48" spans="1:11" ht="12.75">
      <c r="A48" s="2" t="s">
        <v>140</v>
      </c>
      <c r="B48" s="4" t="s">
        <v>141</v>
      </c>
      <c r="C48" s="5"/>
      <c r="D48" s="6" t="s">
        <v>16</v>
      </c>
      <c r="E48" s="7">
        <v>140000</v>
      </c>
      <c r="F48" s="2" t="s">
        <v>17</v>
      </c>
      <c r="G48" s="8">
        <v>43488</v>
      </c>
      <c r="H48" s="9">
        <v>43466.083333333336</v>
      </c>
      <c r="I48" s="2" t="s">
        <v>142</v>
      </c>
      <c r="J48" s="2" t="s">
        <v>54</v>
      </c>
      <c r="K48" s="10">
        <f>HYPERLINK("https://my.zakupki.prom.ua/cabinet/purchases/state_plan/view/6907661")</f>
      </c>
    </row>
    <row r="49" spans="1:11" ht="12.75">
      <c r="A49" s="2" t="s">
        <v>143</v>
      </c>
      <c r="B49" s="4" t="s">
        <v>144</v>
      </c>
      <c r="C49" s="5"/>
      <c r="D49" s="6" t="s">
        <v>16</v>
      </c>
      <c r="E49" s="7">
        <v>60000</v>
      </c>
      <c r="F49" s="2" t="s">
        <v>17</v>
      </c>
      <c r="G49" s="8">
        <v>43488</v>
      </c>
      <c r="H49" s="9">
        <v>43466.083333333336</v>
      </c>
      <c r="I49" s="2" t="s">
        <v>144</v>
      </c>
      <c r="J49" s="2" t="s">
        <v>54</v>
      </c>
      <c r="K49" s="10">
        <f>HYPERLINK("https://my.zakupki.prom.ua/cabinet/purchases/state_plan/view/6907593")</f>
      </c>
    </row>
    <row r="50" spans="1:11" ht="12.75">
      <c r="A50" s="2" t="s">
        <v>145</v>
      </c>
      <c r="B50" s="4" t="s">
        <v>146</v>
      </c>
      <c r="C50" s="5"/>
      <c r="D50" s="6" t="s">
        <v>16</v>
      </c>
      <c r="E50" s="7">
        <v>100000</v>
      </c>
      <c r="F50" s="2" t="s">
        <v>17</v>
      </c>
      <c r="G50" s="8">
        <v>43488</v>
      </c>
      <c r="H50" s="9">
        <v>43466.083333333336</v>
      </c>
      <c r="I50" s="2" t="s">
        <v>146</v>
      </c>
      <c r="J50" s="2" t="s">
        <v>54</v>
      </c>
      <c r="K50" s="10">
        <f>HYPERLINK("https://my.zakupki.prom.ua/cabinet/purchases/state_plan/view/6907494")</f>
      </c>
    </row>
    <row r="51" spans="1:11" ht="12.75">
      <c r="A51" s="2" t="s">
        <v>147</v>
      </c>
      <c r="B51" s="4" t="s">
        <v>148</v>
      </c>
      <c r="C51" s="5"/>
      <c r="D51" s="6" t="s">
        <v>16</v>
      </c>
      <c r="E51" s="7">
        <v>50000</v>
      </c>
      <c r="F51" s="2" t="s">
        <v>17</v>
      </c>
      <c r="G51" s="8">
        <v>43488</v>
      </c>
      <c r="H51" s="9">
        <v>43466.083333333336</v>
      </c>
      <c r="I51" s="2" t="s">
        <v>149</v>
      </c>
      <c r="J51" s="2" t="s">
        <v>54</v>
      </c>
      <c r="K51" s="10">
        <f>HYPERLINK("https://my.zakupki.prom.ua/cabinet/purchases/state_plan/view/6907462")</f>
      </c>
    </row>
    <row r="52" spans="1:11" ht="12.75">
      <c r="A52" s="2" t="s">
        <v>150</v>
      </c>
      <c r="B52" s="4" t="s">
        <v>151</v>
      </c>
      <c r="C52" s="5"/>
      <c r="D52" s="6" t="s">
        <v>16</v>
      </c>
      <c r="E52" s="7">
        <v>100000</v>
      </c>
      <c r="F52" s="2" t="s">
        <v>17</v>
      </c>
      <c r="G52" s="8">
        <v>43488</v>
      </c>
      <c r="H52" s="9">
        <v>43466.083333333336</v>
      </c>
      <c r="I52" s="2" t="s">
        <v>152</v>
      </c>
      <c r="J52" s="2" t="s">
        <v>54</v>
      </c>
      <c r="K52" s="10">
        <f>HYPERLINK("https://my.zakupki.prom.ua/cabinet/purchases/state_plan/view/6907410")</f>
      </c>
    </row>
    <row r="53" spans="1:11" ht="12.75">
      <c r="A53" s="2" t="s">
        <v>153</v>
      </c>
      <c r="B53" s="4" t="s">
        <v>154</v>
      </c>
      <c r="C53" s="5"/>
      <c r="D53" s="6" t="s">
        <v>16</v>
      </c>
      <c r="E53" s="7">
        <v>80000</v>
      </c>
      <c r="F53" s="2" t="s">
        <v>17</v>
      </c>
      <c r="G53" s="8">
        <v>43488</v>
      </c>
      <c r="H53" s="9">
        <v>43466.083333333336</v>
      </c>
      <c r="I53" s="2" t="s">
        <v>154</v>
      </c>
      <c r="J53" s="2" t="s">
        <v>54</v>
      </c>
      <c r="K53" s="10">
        <f>HYPERLINK("https://my.zakupki.prom.ua/cabinet/purchases/state_plan/view/6907228")</f>
      </c>
    </row>
    <row r="54" spans="1:11" ht="12.75">
      <c r="A54" s="2" t="s">
        <v>155</v>
      </c>
      <c r="B54" s="4" t="s">
        <v>156</v>
      </c>
      <c r="C54" s="5"/>
      <c r="D54" s="6" t="s">
        <v>16</v>
      </c>
      <c r="E54" s="7">
        <v>80000</v>
      </c>
      <c r="F54" s="2" t="s">
        <v>17</v>
      </c>
      <c r="G54" s="8">
        <v>43488</v>
      </c>
      <c r="H54" s="9">
        <v>43466.083333333336</v>
      </c>
      <c r="I54" s="2" t="s">
        <v>157</v>
      </c>
      <c r="J54" s="2" t="s">
        <v>54</v>
      </c>
      <c r="K54" s="10">
        <f>HYPERLINK("https://my.zakupki.prom.ua/cabinet/purchases/state_plan/view/6906880")</f>
      </c>
    </row>
    <row r="55" spans="1:11" ht="12.75">
      <c r="A55" s="2" t="s">
        <v>158</v>
      </c>
      <c r="B55" s="4" t="s">
        <v>159</v>
      </c>
      <c r="C55" s="5"/>
      <c r="D55" s="6" t="s">
        <v>32</v>
      </c>
      <c r="E55" s="7">
        <v>5000</v>
      </c>
      <c r="F55" s="2" t="s">
        <v>17</v>
      </c>
      <c r="G55" s="8">
        <v>43488</v>
      </c>
      <c r="H55" s="9">
        <v>43466.083333333336</v>
      </c>
      <c r="I55" s="2" t="s">
        <v>160</v>
      </c>
      <c r="J55" s="2" t="s">
        <v>54</v>
      </c>
      <c r="K55" s="10">
        <f>HYPERLINK("https://my.zakupki.prom.ua/cabinet/purchases/state_plan/view/6906748")</f>
      </c>
    </row>
    <row r="56" spans="1:11" ht="12.75">
      <c r="A56" s="2" t="s">
        <v>161</v>
      </c>
      <c r="B56" s="4" t="s">
        <v>162</v>
      </c>
      <c r="C56" s="5"/>
      <c r="D56" s="6" t="s">
        <v>32</v>
      </c>
      <c r="E56" s="7">
        <v>30000</v>
      </c>
      <c r="F56" s="2" t="s">
        <v>17</v>
      </c>
      <c r="G56" s="8">
        <v>43488</v>
      </c>
      <c r="H56" s="9">
        <v>43466.083333333336</v>
      </c>
      <c r="I56" s="2" t="s">
        <v>163</v>
      </c>
      <c r="J56" s="2" t="s">
        <v>54</v>
      </c>
      <c r="K56" s="10">
        <f>HYPERLINK("https://my.zakupki.prom.ua/cabinet/purchases/state_plan/view/6904343")</f>
      </c>
    </row>
    <row r="57" spans="1:11" ht="12.75">
      <c r="A57" s="2" t="s">
        <v>164</v>
      </c>
      <c r="B57" s="4" t="s">
        <v>165</v>
      </c>
      <c r="C57" s="5"/>
      <c r="D57" s="6" t="s">
        <v>16</v>
      </c>
      <c r="E57" s="7">
        <v>199900</v>
      </c>
      <c r="F57" s="2" t="s">
        <v>17</v>
      </c>
      <c r="G57" s="8">
        <v>43488</v>
      </c>
      <c r="H57" s="9">
        <v>43466.083333333336</v>
      </c>
      <c r="I57" s="2" t="s">
        <v>166</v>
      </c>
      <c r="J57" s="2" t="s">
        <v>54</v>
      </c>
      <c r="K57" s="10">
        <f>HYPERLINK("https://my.zakupki.prom.ua/cabinet/purchases/state_plan/view/6904284")</f>
      </c>
    </row>
    <row r="58" spans="1:11" ht="12.75">
      <c r="A58" s="2" t="s">
        <v>167</v>
      </c>
      <c r="B58" s="4" t="s">
        <v>168</v>
      </c>
      <c r="C58" s="5"/>
      <c r="D58" s="6" t="s">
        <v>16</v>
      </c>
      <c r="E58" s="7">
        <v>199000</v>
      </c>
      <c r="F58" s="2" t="s">
        <v>17</v>
      </c>
      <c r="G58" s="8">
        <v>43488</v>
      </c>
      <c r="H58" s="9">
        <v>43466.083333333336</v>
      </c>
      <c r="I58" s="2" t="s">
        <v>169</v>
      </c>
      <c r="J58" s="2" t="s">
        <v>54</v>
      </c>
      <c r="K58" s="10">
        <f>HYPERLINK("https://my.zakupki.prom.ua/cabinet/purchases/state_plan/view/6904231")</f>
      </c>
    </row>
    <row r="59" spans="1:11" ht="12.75">
      <c r="A59" s="2" t="s">
        <v>170</v>
      </c>
      <c r="B59" s="4" t="s">
        <v>171</v>
      </c>
      <c r="C59" s="5"/>
      <c r="D59" s="6" t="s">
        <v>16</v>
      </c>
      <c r="E59" s="7">
        <v>80000</v>
      </c>
      <c r="F59" s="2" t="s">
        <v>17</v>
      </c>
      <c r="G59" s="8">
        <v>43488</v>
      </c>
      <c r="H59" s="9">
        <v>43466.083333333336</v>
      </c>
      <c r="I59" s="2" t="s">
        <v>172</v>
      </c>
      <c r="J59" s="2" t="s">
        <v>54</v>
      </c>
      <c r="K59" s="10">
        <f>HYPERLINK("https://my.zakupki.prom.ua/cabinet/purchases/state_plan/view/6903635")</f>
      </c>
    </row>
    <row r="60" spans="1:11" ht="12.75">
      <c r="A60" s="2" t="s">
        <v>173</v>
      </c>
      <c r="B60" s="4" t="s">
        <v>174</v>
      </c>
      <c r="C60" s="5"/>
      <c r="D60" s="6" t="s">
        <v>16</v>
      </c>
      <c r="E60" s="7">
        <v>100000</v>
      </c>
      <c r="F60" s="2" t="s">
        <v>17</v>
      </c>
      <c r="G60" s="8">
        <v>43488</v>
      </c>
      <c r="H60" s="9">
        <v>43466.083333333336</v>
      </c>
      <c r="I60" s="2" t="s">
        <v>175</v>
      </c>
      <c r="J60" s="2" t="s">
        <v>54</v>
      </c>
      <c r="K60" s="10">
        <f>HYPERLINK("https://my.zakupki.prom.ua/cabinet/purchases/state_plan/view/6903599")</f>
      </c>
    </row>
    <row r="61" spans="1:11" ht="12.75">
      <c r="A61" s="2" t="s">
        <v>176</v>
      </c>
      <c r="B61" s="4" t="s">
        <v>177</v>
      </c>
      <c r="C61" s="5"/>
      <c r="D61" s="6" t="s">
        <v>16</v>
      </c>
      <c r="E61" s="7">
        <v>70000</v>
      </c>
      <c r="F61" s="2" t="s">
        <v>17</v>
      </c>
      <c r="G61" s="8">
        <v>43488</v>
      </c>
      <c r="H61" s="9">
        <v>43466.083333333336</v>
      </c>
      <c r="I61" s="2" t="s">
        <v>178</v>
      </c>
      <c r="J61" s="2" t="s">
        <v>54</v>
      </c>
      <c r="K61" s="10">
        <f>HYPERLINK("https://my.zakupki.prom.ua/cabinet/purchases/state_plan/view/6903456")</f>
      </c>
    </row>
    <row r="62" spans="1:11" ht="12.75">
      <c r="A62" s="2" t="s">
        <v>179</v>
      </c>
      <c r="B62" s="4" t="s">
        <v>180</v>
      </c>
      <c r="C62" s="5"/>
      <c r="D62" s="6" t="s">
        <v>32</v>
      </c>
      <c r="E62" s="7">
        <v>33000</v>
      </c>
      <c r="F62" s="2" t="s">
        <v>17</v>
      </c>
      <c r="G62" s="8">
        <v>43486</v>
      </c>
      <c r="H62" s="9">
        <v>43466.083333333336</v>
      </c>
      <c r="I62" s="2" t="s">
        <v>180</v>
      </c>
      <c r="J62" s="2" t="s">
        <v>29</v>
      </c>
      <c r="K62" s="10">
        <f>HYPERLINK("https://my.zakupki.prom.ua/cabinet/purchases/state_plan/view/6826577")</f>
      </c>
    </row>
    <row r="63" spans="1:11" ht="12.75">
      <c r="A63" s="2" t="s">
        <v>181</v>
      </c>
      <c r="B63" s="4" t="s">
        <v>182</v>
      </c>
      <c r="C63" s="5"/>
      <c r="D63" s="6" t="s">
        <v>32</v>
      </c>
      <c r="E63" s="7">
        <v>1120</v>
      </c>
      <c r="F63" s="2" t="s">
        <v>17</v>
      </c>
      <c r="G63" s="8">
        <v>43482</v>
      </c>
      <c r="H63" s="9">
        <v>43466.083333333336</v>
      </c>
      <c r="I63" s="2" t="s">
        <v>183</v>
      </c>
      <c r="J63" s="2" t="s">
        <v>35</v>
      </c>
      <c r="K63" s="10">
        <f>HYPERLINK("https://my.zakupki.prom.ua/cabinet/purchases/state_plan/view/6738406")</f>
      </c>
    </row>
    <row r="64" spans="1:11" ht="12.75">
      <c r="A64" s="2" t="s">
        <v>184</v>
      </c>
      <c r="B64" s="4" t="s">
        <v>185</v>
      </c>
      <c r="C64" s="5"/>
      <c r="D64" s="6" t="s">
        <v>32</v>
      </c>
      <c r="E64" s="7">
        <v>3200</v>
      </c>
      <c r="F64" s="2" t="s">
        <v>17</v>
      </c>
      <c r="G64" s="8">
        <v>43482</v>
      </c>
      <c r="H64" s="9">
        <v>43466.083333333336</v>
      </c>
      <c r="I64" s="2" t="s">
        <v>186</v>
      </c>
      <c r="J64" s="2" t="s">
        <v>35</v>
      </c>
      <c r="K64" s="10">
        <f>HYPERLINK("https://my.zakupki.prom.ua/cabinet/purchases/state_plan/view/6736754")</f>
      </c>
    </row>
    <row r="65" spans="1:11" ht="12.75">
      <c r="A65" s="2" t="s">
        <v>187</v>
      </c>
      <c r="B65" s="4" t="s">
        <v>87</v>
      </c>
      <c r="C65" s="5"/>
      <c r="D65" s="6" t="s">
        <v>88</v>
      </c>
      <c r="E65" s="7">
        <v>106872</v>
      </c>
      <c r="F65" s="2" t="s">
        <v>17</v>
      </c>
      <c r="G65" s="8">
        <v>43481</v>
      </c>
      <c r="H65" s="9">
        <v>43466.083333333336</v>
      </c>
      <c r="I65" s="2" t="s">
        <v>89</v>
      </c>
      <c r="J65" s="2" t="s">
        <v>35</v>
      </c>
      <c r="K65" s="10">
        <f>HYPERLINK("https://my.zakupki.prom.ua/cabinet/purchases/state_plan/view/6701973")</f>
      </c>
    </row>
    <row r="66" spans="1:11" ht="12.75">
      <c r="A66" s="2" t="s">
        <v>188</v>
      </c>
      <c r="B66" s="4" t="s">
        <v>189</v>
      </c>
      <c r="C66" s="5"/>
      <c r="D66" s="6" t="s">
        <v>88</v>
      </c>
      <c r="E66" s="7">
        <v>712000</v>
      </c>
      <c r="F66" s="2" t="s">
        <v>17</v>
      </c>
      <c r="G66" s="8">
        <v>43479</v>
      </c>
      <c r="H66" s="9">
        <v>43466.083333333336</v>
      </c>
      <c r="I66" s="2" t="s">
        <v>48</v>
      </c>
      <c r="J66" s="2" t="s">
        <v>190</v>
      </c>
      <c r="K66" s="10">
        <f>HYPERLINK("https://my.zakupki.prom.ua/cabinet/purchases/state_plan/view/6648387")</f>
      </c>
    </row>
    <row r="67" spans="1:11" ht="12.75">
      <c r="A67" s="2" t="s">
        <v>191</v>
      </c>
      <c r="B67" s="4" t="s">
        <v>192</v>
      </c>
      <c r="C67" s="5"/>
      <c r="D67" s="6" t="s">
        <v>88</v>
      </c>
      <c r="E67" s="7">
        <v>809500</v>
      </c>
      <c r="F67" s="2" t="s">
        <v>17</v>
      </c>
      <c r="G67" s="8">
        <v>43479</v>
      </c>
      <c r="H67" s="9">
        <v>43466.083333333336</v>
      </c>
      <c r="I67" s="2" t="s">
        <v>193</v>
      </c>
      <c r="J67" s="2" t="s">
        <v>54</v>
      </c>
      <c r="K67" s="10">
        <f>HYPERLINK("https://my.zakupki.prom.ua/cabinet/purchases/state_plan/view/6647350")</f>
      </c>
    </row>
    <row r="68" spans="1:11" ht="12.75">
      <c r="A68" s="2" t="s">
        <v>194</v>
      </c>
      <c r="B68" s="4" t="s">
        <v>195</v>
      </c>
      <c r="C68" s="5"/>
      <c r="D68" s="6" t="s">
        <v>52</v>
      </c>
      <c r="E68" s="7">
        <v>4026066</v>
      </c>
      <c r="F68" s="2" t="s">
        <v>17</v>
      </c>
      <c r="G68" s="8">
        <v>43462</v>
      </c>
      <c r="H68" s="9">
        <v>43435.083333333336</v>
      </c>
      <c r="I68" s="2" t="s">
        <v>195</v>
      </c>
      <c r="J68" s="2" t="s">
        <v>196</v>
      </c>
      <c r="K68" s="10">
        <f>HYPERLINK("https://my.zakupki.prom.ua/cabinet/purchases/state_plan/view/6521337")</f>
      </c>
    </row>
    <row r="69" spans="1:11" ht="12.75">
      <c r="A69" s="2" t="s">
        <v>197</v>
      </c>
      <c r="B69" s="4" t="s">
        <v>198</v>
      </c>
      <c r="C69" s="5"/>
      <c r="D69" s="6" t="s">
        <v>16</v>
      </c>
      <c r="E69" s="7">
        <v>34700</v>
      </c>
      <c r="F69" s="2" t="s">
        <v>17</v>
      </c>
      <c r="G69" s="8">
        <v>43461</v>
      </c>
      <c r="H69" s="9">
        <v>43435.083333333336</v>
      </c>
      <c r="I69" s="2" t="s">
        <v>199</v>
      </c>
      <c r="J69" s="2" t="s">
        <v>29</v>
      </c>
      <c r="K69" s="10">
        <f>HYPERLINK("https://my.zakupki.prom.ua/cabinet/purchases/state_plan/view/6515015")</f>
      </c>
    </row>
    <row r="70" spans="1:11" ht="12.75">
      <c r="A70" s="2" t="s">
        <v>200</v>
      </c>
      <c r="B70" s="4" t="s">
        <v>201</v>
      </c>
      <c r="C70" s="5"/>
      <c r="D70" s="6" t="s">
        <v>32</v>
      </c>
      <c r="E70" s="7">
        <v>2500</v>
      </c>
      <c r="F70" s="2" t="s">
        <v>17</v>
      </c>
      <c r="G70" s="8">
        <v>43461</v>
      </c>
      <c r="H70" s="9">
        <v>43435.083333333336</v>
      </c>
      <c r="I70" s="2" t="s">
        <v>201</v>
      </c>
      <c r="J70" s="2" t="s">
        <v>35</v>
      </c>
      <c r="K70" s="10">
        <f>HYPERLINK("https://my.zakupki.prom.ua/cabinet/purchases/state_plan/view/6508345")</f>
      </c>
    </row>
    <row r="71" spans="1:11" ht="12.75">
      <c r="A71" s="2" t="s">
        <v>202</v>
      </c>
      <c r="B71" s="4" t="s">
        <v>203</v>
      </c>
      <c r="C71" s="5"/>
      <c r="D71" s="6" t="s">
        <v>32</v>
      </c>
      <c r="E71" s="7">
        <v>10150</v>
      </c>
      <c r="F71" s="2" t="s">
        <v>17</v>
      </c>
      <c r="G71" s="8">
        <v>43461</v>
      </c>
      <c r="H71" s="9">
        <v>43435.083333333336</v>
      </c>
      <c r="I71" s="2" t="s">
        <v>204</v>
      </c>
      <c r="J71" s="2" t="s">
        <v>18</v>
      </c>
      <c r="K71" s="10">
        <f>HYPERLINK("https://my.zakupki.prom.ua/cabinet/purchases/state_plan/view/6507158")</f>
      </c>
    </row>
    <row r="72" spans="1:11" ht="12.75">
      <c r="A72" s="2" t="s">
        <v>205</v>
      </c>
      <c r="B72" s="4" t="s">
        <v>206</v>
      </c>
      <c r="C72" s="5"/>
      <c r="D72" s="6" t="s">
        <v>32</v>
      </c>
      <c r="E72" s="7">
        <v>10000</v>
      </c>
      <c r="F72" s="2" t="s">
        <v>17</v>
      </c>
      <c r="G72" s="8">
        <v>43461</v>
      </c>
      <c r="H72" s="9">
        <v>43435.083333333336</v>
      </c>
      <c r="I72" s="2" t="s">
        <v>206</v>
      </c>
      <c r="J72" s="2" t="s">
        <v>29</v>
      </c>
      <c r="K72" s="10">
        <f>HYPERLINK("https://my.zakupki.prom.ua/cabinet/purchases/state_plan/view/6506017")</f>
      </c>
    </row>
    <row r="73" spans="1:11" ht="12.75">
      <c r="A73" s="2" t="s">
        <v>207</v>
      </c>
      <c r="B73" s="4" t="s">
        <v>208</v>
      </c>
      <c r="C73" s="5"/>
      <c r="D73" s="6" t="s">
        <v>16</v>
      </c>
      <c r="E73" s="7">
        <v>20080</v>
      </c>
      <c r="F73" s="2" t="s">
        <v>17</v>
      </c>
      <c r="G73" s="8">
        <v>43456</v>
      </c>
      <c r="H73" s="9">
        <v>43435.083333333336</v>
      </c>
      <c r="I73" s="2" t="s">
        <v>209</v>
      </c>
      <c r="J73" s="2" t="s">
        <v>29</v>
      </c>
      <c r="K73" s="10">
        <f>HYPERLINK("https://my.zakupki.prom.ua/cabinet/purchases/state_plan/view/6476444")</f>
      </c>
    </row>
    <row r="74" spans="1:11" ht="12.75">
      <c r="A74" s="2" t="s">
        <v>210</v>
      </c>
      <c r="B74" s="4" t="s">
        <v>211</v>
      </c>
      <c r="C74" s="5"/>
      <c r="D74" s="6" t="s">
        <v>16</v>
      </c>
      <c r="E74" s="7">
        <v>9001</v>
      </c>
      <c r="F74" s="2" t="s">
        <v>17</v>
      </c>
      <c r="G74" s="8">
        <v>43456</v>
      </c>
      <c r="H74" s="9">
        <v>43435.083333333336</v>
      </c>
      <c r="I74" s="2" t="s">
        <v>209</v>
      </c>
      <c r="J74" s="2" t="s">
        <v>29</v>
      </c>
      <c r="K74" s="10">
        <f>HYPERLINK("https://my.zakupki.prom.ua/cabinet/purchases/state_plan/view/6476424")</f>
      </c>
    </row>
    <row r="75" spans="1:11" ht="12.75">
      <c r="A75" s="2" t="s">
        <v>212</v>
      </c>
      <c r="B75" s="4" t="s">
        <v>213</v>
      </c>
      <c r="C75" s="5"/>
      <c r="D75" s="6" t="s">
        <v>16</v>
      </c>
      <c r="E75" s="7">
        <v>48000</v>
      </c>
      <c r="F75" s="2" t="s">
        <v>17</v>
      </c>
      <c r="G75" s="8">
        <v>43456</v>
      </c>
      <c r="H75" s="9">
        <v>43435.083333333336</v>
      </c>
      <c r="I75" s="2" t="s">
        <v>214</v>
      </c>
      <c r="J75" s="2" t="s">
        <v>18</v>
      </c>
      <c r="K75" s="10">
        <f>HYPERLINK("https://my.zakupki.prom.ua/cabinet/purchases/state_plan/view/6473378")</f>
      </c>
    </row>
    <row r="76" spans="1:11" ht="12.75">
      <c r="A76" s="2" t="s">
        <v>215</v>
      </c>
      <c r="B76" s="4" t="s">
        <v>216</v>
      </c>
      <c r="C76" s="5"/>
      <c r="D76" s="6" t="s">
        <v>32</v>
      </c>
      <c r="E76" s="7">
        <v>20000</v>
      </c>
      <c r="F76" s="2" t="s">
        <v>17</v>
      </c>
      <c r="G76" s="8">
        <v>43456</v>
      </c>
      <c r="H76" s="9">
        <v>43435.083333333336</v>
      </c>
      <c r="I76" s="2" t="s">
        <v>216</v>
      </c>
      <c r="J76" s="2" t="s">
        <v>35</v>
      </c>
      <c r="K76" s="10">
        <f>HYPERLINK("https://my.zakupki.prom.ua/cabinet/purchases/state_plan/view/6472231")</f>
      </c>
    </row>
    <row r="77" spans="1:11" ht="12.75">
      <c r="A77" s="2" t="s">
        <v>217</v>
      </c>
      <c r="B77" s="4" t="s">
        <v>218</v>
      </c>
      <c r="C77" s="5"/>
      <c r="D77" s="6" t="s">
        <v>32</v>
      </c>
      <c r="E77" s="7">
        <v>20000</v>
      </c>
      <c r="F77" s="2" t="s">
        <v>17</v>
      </c>
      <c r="G77" s="8">
        <v>43456</v>
      </c>
      <c r="H77" s="9">
        <v>43435.083333333336</v>
      </c>
      <c r="I77" s="2" t="s">
        <v>218</v>
      </c>
      <c r="J77" s="2" t="s">
        <v>35</v>
      </c>
      <c r="K77" s="10">
        <f>HYPERLINK("https://my.zakupki.prom.ua/cabinet/purchases/state_plan/view/6472191")</f>
      </c>
    </row>
    <row r="78" spans="1:11" ht="12.75">
      <c r="A78" s="2" t="s">
        <v>219</v>
      </c>
      <c r="B78" s="4" t="s">
        <v>220</v>
      </c>
      <c r="C78" s="5"/>
      <c r="D78" s="6" t="s">
        <v>16</v>
      </c>
      <c r="E78" s="7">
        <v>35000</v>
      </c>
      <c r="F78" s="2" t="s">
        <v>17</v>
      </c>
      <c r="G78" s="8">
        <v>43455</v>
      </c>
      <c r="H78" s="9">
        <v>43435.083333333336</v>
      </c>
      <c r="I78" s="2" t="s">
        <v>221</v>
      </c>
      <c r="J78" s="2" t="s">
        <v>22</v>
      </c>
      <c r="K78" s="10">
        <f>HYPERLINK("https://my.zakupki.prom.ua/cabinet/purchases/state_plan/view/6465888")</f>
      </c>
    </row>
    <row r="79" spans="1:11" ht="12.75">
      <c r="A79" s="2" t="s">
        <v>222</v>
      </c>
      <c r="B79" s="4" t="s">
        <v>223</v>
      </c>
      <c r="C79" s="5"/>
      <c r="D79" s="6" t="s">
        <v>16</v>
      </c>
      <c r="E79" s="7">
        <v>88453</v>
      </c>
      <c r="F79" s="2" t="s">
        <v>17</v>
      </c>
      <c r="G79" s="8">
        <v>43455</v>
      </c>
      <c r="H79" s="9">
        <v>43435.083333333336</v>
      </c>
      <c r="I79" s="2" t="s">
        <v>224</v>
      </c>
      <c r="J79" s="2" t="s">
        <v>35</v>
      </c>
      <c r="K79" s="10">
        <f>HYPERLINK("https://my.zakupki.prom.ua/cabinet/purchases/state_plan/view/6460884")</f>
      </c>
    </row>
    <row r="80" spans="1:11" ht="12.75">
      <c r="A80" s="2" t="s">
        <v>225</v>
      </c>
      <c r="B80" s="4" t="s">
        <v>226</v>
      </c>
      <c r="C80" s="5"/>
      <c r="D80" s="6" t="s">
        <v>16</v>
      </c>
      <c r="E80" s="7">
        <v>198000</v>
      </c>
      <c r="F80" s="2" t="s">
        <v>17</v>
      </c>
      <c r="G80" s="8">
        <v>43455</v>
      </c>
      <c r="H80" s="9">
        <v>43435.083333333336</v>
      </c>
      <c r="I80" s="2" t="s">
        <v>227</v>
      </c>
      <c r="J80" s="2" t="s">
        <v>35</v>
      </c>
      <c r="K80" s="10">
        <f>HYPERLINK("https://my.zakupki.prom.ua/cabinet/purchases/state_plan/view/6460030")</f>
      </c>
    </row>
    <row r="81" spans="1:11" ht="12.75">
      <c r="A81" s="2" t="s">
        <v>228</v>
      </c>
      <c r="B81" s="4" t="s">
        <v>229</v>
      </c>
      <c r="C81" s="5"/>
      <c r="D81" s="6" t="s">
        <v>32</v>
      </c>
      <c r="E81" s="7">
        <v>76000</v>
      </c>
      <c r="F81" s="2" t="s">
        <v>17</v>
      </c>
      <c r="G81" s="8">
        <v>43455</v>
      </c>
      <c r="H81" s="9">
        <v>43435.083333333336</v>
      </c>
      <c r="I81" s="2" t="s">
        <v>230</v>
      </c>
      <c r="J81" s="2" t="s">
        <v>18</v>
      </c>
      <c r="K81" s="10">
        <f>HYPERLINK("https://my.zakupki.prom.ua/cabinet/purchases/state_plan/view/6459582")</f>
      </c>
    </row>
    <row r="82" spans="1:11" ht="12.75">
      <c r="A82" s="2" t="s">
        <v>231</v>
      </c>
      <c r="B82" s="4" t="s">
        <v>232</v>
      </c>
      <c r="C82" s="5"/>
      <c r="D82" s="6" t="s">
        <v>32</v>
      </c>
      <c r="E82" s="7">
        <v>28100</v>
      </c>
      <c r="F82" s="2" t="s">
        <v>17</v>
      </c>
      <c r="G82" s="8">
        <v>43455</v>
      </c>
      <c r="H82" s="9">
        <v>43435.083333333336</v>
      </c>
      <c r="I82" s="2" t="s">
        <v>233</v>
      </c>
      <c r="J82" s="2" t="s">
        <v>29</v>
      </c>
      <c r="K82" s="10">
        <f>HYPERLINK("https://my.zakupki.prom.ua/cabinet/purchases/state_plan/view/6459186")</f>
      </c>
    </row>
    <row r="83" spans="1:11" ht="12.75">
      <c r="A83" s="2" t="s">
        <v>234</v>
      </c>
      <c r="B83" s="4" t="s">
        <v>235</v>
      </c>
      <c r="C83" s="5"/>
      <c r="D83" s="6" t="s">
        <v>32</v>
      </c>
      <c r="E83" s="7">
        <v>1500</v>
      </c>
      <c r="F83" s="2" t="s">
        <v>17</v>
      </c>
      <c r="G83" s="8">
        <v>43455</v>
      </c>
      <c r="H83" s="9">
        <v>43435.083333333336</v>
      </c>
      <c r="I83" s="2" t="s">
        <v>236</v>
      </c>
      <c r="J83" s="2" t="s">
        <v>29</v>
      </c>
      <c r="K83" s="10">
        <f>HYPERLINK("https://my.zakupki.prom.ua/cabinet/purchases/state_plan/view/6458498")</f>
      </c>
    </row>
    <row r="84" spans="1:11" ht="12.75">
      <c r="A84" s="2" t="s">
        <v>237</v>
      </c>
      <c r="B84" s="4" t="s">
        <v>238</v>
      </c>
      <c r="C84" s="5"/>
      <c r="D84" s="6" t="s">
        <v>32</v>
      </c>
      <c r="E84" s="7">
        <v>16400</v>
      </c>
      <c r="F84" s="2" t="s">
        <v>17</v>
      </c>
      <c r="G84" s="8">
        <v>43455</v>
      </c>
      <c r="H84" s="9">
        <v>43435.083333333336</v>
      </c>
      <c r="I84" s="2" t="s">
        <v>239</v>
      </c>
      <c r="J84" s="2" t="s">
        <v>18</v>
      </c>
      <c r="K84" s="10">
        <f>HYPERLINK("https://my.zakupki.prom.ua/cabinet/purchases/state_plan/view/6457119")</f>
      </c>
    </row>
    <row r="85" spans="1:11" ht="12.75">
      <c r="A85" s="2" t="s">
        <v>240</v>
      </c>
      <c r="B85" s="4" t="s">
        <v>241</v>
      </c>
      <c r="C85" s="5"/>
      <c r="D85" s="6" t="s">
        <v>16</v>
      </c>
      <c r="E85" s="7">
        <v>26513</v>
      </c>
      <c r="F85" s="2" t="s">
        <v>17</v>
      </c>
      <c r="G85" s="8">
        <v>43452</v>
      </c>
      <c r="H85" s="9">
        <v>43435.083333333336</v>
      </c>
      <c r="I85" s="2" t="s">
        <v>199</v>
      </c>
      <c r="J85" s="2" t="s">
        <v>29</v>
      </c>
      <c r="K85" s="10">
        <f>HYPERLINK("https://my.zakupki.prom.ua/cabinet/purchases/state_plan/view/6388283")</f>
      </c>
    </row>
    <row r="86" spans="1:11" ht="12.75">
      <c r="A86" s="2" t="s">
        <v>242</v>
      </c>
      <c r="B86" s="4" t="s">
        <v>243</v>
      </c>
      <c r="C86" s="5"/>
      <c r="D86" s="6" t="s">
        <v>16</v>
      </c>
      <c r="E86" s="7">
        <v>44766</v>
      </c>
      <c r="F86" s="2" t="s">
        <v>17</v>
      </c>
      <c r="G86" s="8">
        <v>43451</v>
      </c>
      <c r="H86" s="9">
        <v>43435.083333333336</v>
      </c>
      <c r="I86" s="2" t="s">
        <v>199</v>
      </c>
      <c r="J86" s="2" t="s">
        <v>29</v>
      </c>
      <c r="K86" s="10">
        <f>HYPERLINK("https://my.zakupki.prom.ua/cabinet/purchases/state_plan/view/6374106")</f>
      </c>
    </row>
    <row r="87" spans="1:11" ht="12.75">
      <c r="A87" s="2" t="s">
        <v>244</v>
      </c>
      <c r="B87" s="4" t="s">
        <v>245</v>
      </c>
      <c r="C87" s="5"/>
      <c r="D87" s="6" t="s">
        <v>32</v>
      </c>
      <c r="E87" s="7">
        <v>13200</v>
      </c>
      <c r="F87" s="2" t="s">
        <v>17</v>
      </c>
      <c r="G87" s="8">
        <v>43448</v>
      </c>
      <c r="H87" s="9">
        <v>43435.083333333336</v>
      </c>
      <c r="I87" s="2" t="s">
        <v>246</v>
      </c>
      <c r="J87" s="2" t="s">
        <v>35</v>
      </c>
      <c r="K87" s="10">
        <f>HYPERLINK("https://my.zakupki.prom.ua/cabinet/purchases/state_plan/view/6360391")</f>
      </c>
    </row>
    <row r="88" spans="1:11" ht="12.75">
      <c r="A88" s="2" t="s">
        <v>247</v>
      </c>
      <c r="B88" s="4" t="s">
        <v>248</v>
      </c>
      <c r="C88" s="5"/>
      <c r="D88" s="6" t="s">
        <v>16</v>
      </c>
      <c r="E88" s="7">
        <v>60000</v>
      </c>
      <c r="F88" s="2" t="s">
        <v>17</v>
      </c>
      <c r="G88" s="8">
        <v>43448</v>
      </c>
      <c r="H88" s="9">
        <v>43435.083333333336</v>
      </c>
      <c r="I88" s="2" t="s">
        <v>130</v>
      </c>
      <c r="J88" s="2" t="s">
        <v>249</v>
      </c>
      <c r="K88" s="10">
        <f>HYPERLINK("https://my.zakupki.prom.ua/cabinet/purchases/state_plan/view/6359425")</f>
      </c>
    </row>
    <row r="89" spans="1:11" ht="12.75">
      <c r="A89" s="2" t="s">
        <v>250</v>
      </c>
      <c r="B89" s="4" t="s">
        <v>251</v>
      </c>
      <c r="C89" s="5"/>
      <c r="D89" s="6" t="s">
        <v>32</v>
      </c>
      <c r="E89" s="7">
        <v>4070.4</v>
      </c>
      <c r="F89" s="2" t="s">
        <v>17</v>
      </c>
      <c r="G89" s="8">
        <v>43448</v>
      </c>
      <c r="H89" s="9">
        <v>43435.083333333336</v>
      </c>
      <c r="I89" s="2" t="s">
        <v>252</v>
      </c>
      <c r="J89" s="2" t="s">
        <v>35</v>
      </c>
      <c r="K89" s="10">
        <f>HYPERLINK("https://my.zakupki.prom.ua/cabinet/purchases/state_plan/view/6358993")</f>
      </c>
    </row>
    <row r="90" spans="1:11" ht="12.75">
      <c r="A90" s="2" t="s">
        <v>253</v>
      </c>
      <c r="B90" s="4" t="s">
        <v>254</v>
      </c>
      <c r="C90" s="5"/>
      <c r="D90" s="6" t="s">
        <v>16</v>
      </c>
      <c r="E90" s="7">
        <v>40062</v>
      </c>
      <c r="F90" s="2" t="s">
        <v>17</v>
      </c>
      <c r="G90" s="8">
        <v>43447</v>
      </c>
      <c r="H90" s="9">
        <v>43435.083333333336</v>
      </c>
      <c r="I90" s="2" t="s">
        <v>255</v>
      </c>
      <c r="J90" s="2" t="s">
        <v>29</v>
      </c>
      <c r="K90" s="10">
        <f>HYPERLINK("https://my.zakupki.prom.ua/cabinet/purchases/state_plan/view/6334235")</f>
      </c>
    </row>
    <row r="91" spans="1:11" ht="12.75">
      <c r="A91" s="2" t="s">
        <v>256</v>
      </c>
      <c r="B91" s="4" t="s">
        <v>257</v>
      </c>
      <c r="C91" s="5"/>
      <c r="D91" s="6" t="s">
        <v>88</v>
      </c>
      <c r="E91" s="7">
        <v>550878</v>
      </c>
      <c r="F91" s="2" t="s">
        <v>17</v>
      </c>
      <c r="G91" s="8">
        <v>43447</v>
      </c>
      <c r="H91" s="9">
        <v>43466.083333333336</v>
      </c>
      <c r="I91" s="2" t="s">
        <v>53</v>
      </c>
      <c r="J91" s="2" t="s">
        <v>54</v>
      </c>
      <c r="K91" s="10">
        <f>HYPERLINK("https://my.zakupki.prom.ua/cabinet/purchases/state_plan/view/6332925")</f>
      </c>
    </row>
    <row r="92" spans="1:11" ht="12.75">
      <c r="A92" s="2" t="s">
        <v>258</v>
      </c>
      <c r="B92" s="4" t="s">
        <v>259</v>
      </c>
      <c r="C92" s="5"/>
      <c r="D92" s="6" t="s">
        <v>32</v>
      </c>
      <c r="E92" s="7">
        <v>20000</v>
      </c>
      <c r="F92" s="2" t="s">
        <v>17</v>
      </c>
      <c r="G92" s="8">
        <v>43447</v>
      </c>
      <c r="H92" s="9">
        <v>43435.083333333336</v>
      </c>
      <c r="I92" s="2" t="s">
        <v>259</v>
      </c>
      <c r="J92" s="2" t="s">
        <v>29</v>
      </c>
      <c r="K92" s="10">
        <f>HYPERLINK("https://my.zakupki.prom.ua/cabinet/purchases/state_plan/view/6331635")</f>
      </c>
    </row>
    <row r="93" spans="1:11" ht="12.75">
      <c r="A93" s="2" t="s">
        <v>260</v>
      </c>
      <c r="B93" s="4" t="s">
        <v>77</v>
      </c>
      <c r="C93" s="5"/>
      <c r="D93" s="6" t="s">
        <v>32</v>
      </c>
      <c r="E93" s="7">
        <v>40000</v>
      </c>
      <c r="F93" s="2" t="s">
        <v>17</v>
      </c>
      <c r="G93" s="8">
        <v>43444</v>
      </c>
      <c r="H93" s="9">
        <v>43435.083333333336</v>
      </c>
      <c r="I93" s="2" t="s">
        <v>77</v>
      </c>
      <c r="J93" s="2" t="s">
        <v>29</v>
      </c>
      <c r="K93" s="10">
        <f>HYPERLINK("https://my.zakupki.prom.ua/cabinet/purchases/state_plan/view/6287327")</f>
      </c>
    </row>
    <row r="94" spans="1:11" ht="12.75">
      <c r="A94" s="2" t="s">
        <v>261</v>
      </c>
      <c r="B94" s="4" t="s">
        <v>262</v>
      </c>
      <c r="C94" s="5"/>
      <c r="D94" s="6" t="s">
        <v>16</v>
      </c>
      <c r="E94" s="7">
        <v>82423</v>
      </c>
      <c r="F94" s="2" t="s">
        <v>17</v>
      </c>
      <c r="G94" s="8">
        <v>43441</v>
      </c>
      <c r="H94" s="9">
        <v>43435.083333333336</v>
      </c>
      <c r="I94" s="2" t="s">
        <v>263</v>
      </c>
      <c r="J94" s="2" t="s">
        <v>29</v>
      </c>
      <c r="K94" s="10">
        <f>HYPERLINK("https://my.zakupki.prom.ua/cabinet/purchases/state_plan/view/6274681")</f>
      </c>
    </row>
    <row r="95" spans="1:11" ht="12.75">
      <c r="A95" s="2" t="s">
        <v>264</v>
      </c>
      <c r="B95" s="4" t="s">
        <v>265</v>
      </c>
      <c r="C95" s="5"/>
      <c r="D95" s="6" t="s">
        <v>16</v>
      </c>
      <c r="E95" s="7">
        <v>198000</v>
      </c>
      <c r="F95" s="2" t="s">
        <v>17</v>
      </c>
      <c r="G95" s="8">
        <v>43441</v>
      </c>
      <c r="H95" s="9">
        <v>43435.083333333336</v>
      </c>
      <c r="I95" s="2" t="s">
        <v>266</v>
      </c>
      <c r="J95" s="2" t="s">
        <v>18</v>
      </c>
      <c r="K95" s="10">
        <f>HYPERLINK("https://my.zakupki.prom.ua/cabinet/purchases/state_plan/view/6274143")</f>
      </c>
    </row>
    <row r="96" spans="1:11" ht="12.75">
      <c r="A96" s="2" t="s">
        <v>267</v>
      </c>
      <c r="B96" s="4" t="s">
        <v>268</v>
      </c>
      <c r="C96" s="5"/>
      <c r="D96" s="6" t="s">
        <v>16</v>
      </c>
      <c r="E96" s="7">
        <v>9882</v>
      </c>
      <c r="F96" s="2" t="s">
        <v>17</v>
      </c>
      <c r="G96" s="8">
        <v>43440</v>
      </c>
      <c r="H96" s="9">
        <v>43435.083333333336</v>
      </c>
      <c r="I96" s="2" t="s">
        <v>199</v>
      </c>
      <c r="J96" s="2" t="s">
        <v>29</v>
      </c>
      <c r="K96" s="10">
        <f>HYPERLINK("https://my.zakupki.prom.ua/cabinet/purchases/state_plan/view/6255593")</f>
      </c>
    </row>
    <row r="97" spans="1:11" ht="12.75">
      <c r="A97" s="2" t="s">
        <v>269</v>
      </c>
      <c r="B97" s="4" t="s">
        <v>270</v>
      </c>
      <c r="C97" s="5"/>
      <c r="D97" s="6" t="s">
        <v>16</v>
      </c>
      <c r="E97" s="7">
        <v>15406</v>
      </c>
      <c r="F97" s="2" t="s">
        <v>17</v>
      </c>
      <c r="G97" s="8">
        <v>43440</v>
      </c>
      <c r="H97" s="9">
        <v>43435.083333333336</v>
      </c>
      <c r="I97" s="2" t="s">
        <v>199</v>
      </c>
      <c r="J97" s="2" t="s">
        <v>29</v>
      </c>
      <c r="K97" s="10">
        <f>HYPERLINK("https://my.zakupki.prom.ua/cabinet/purchases/state_plan/view/6255564")</f>
      </c>
    </row>
    <row r="98" spans="1:11" ht="12.75">
      <c r="A98" s="2" t="s">
        <v>271</v>
      </c>
      <c r="B98" s="4" t="s">
        <v>272</v>
      </c>
      <c r="C98" s="5"/>
      <c r="D98" s="6" t="s">
        <v>16</v>
      </c>
      <c r="E98" s="7">
        <v>199938</v>
      </c>
      <c r="F98" s="2" t="s">
        <v>17</v>
      </c>
      <c r="G98" s="8">
        <v>43440</v>
      </c>
      <c r="H98" s="9">
        <v>43435.083333333336</v>
      </c>
      <c r="I98" s="2" t="s">
        <v>273</v>
      </c>
      <c r="J98" s="2" t="s">
        <v>29</v>
      </c>
      <c r="K98" s="10">
        <f>HYPERLINK("https://my.zakupki.prom.ua/cabinet/purchases/state_plan/view/6252287")</f>
      </c>
    </row>
    <row r="99" spans="1:11" ht="12.75">
      <c r="A99" s="2" t="s">
        <v>274</v>
      </c>
      <c r="B99" s="4" t="s">
        <v>275</v>
      </c>
      <c r="C99" s="5"/>
      <c r="D99" s="6" t="s">
        <v>88</v>
      </c>
      <c r="E99" s="7">
        <v>3952000</v>
      </c>
      <c r="F99" s="2" t="s">
        <v>17</v>
      </c>
      <c r="G99" s="8">
        <v>43439</v>
      </c>
      <c r="H99" s="9">
        <v>43435.083333333336</v>
      </c>
      <c r="I99" s="2" t="s">
        <v>276</v>
      </c>
      <c r="J99" s="2" t="s">
        <v>93</v>
      </c>
      <c r="K99" s="10">
        <f>HYPERLINK("https://my.zakupki.prom.ua/cabinet/purchases/state_plan/view/6236104")</f>
      </c>
    </row>
    <row r="100" spans="1:11" ht="12.75">
      <c r="A100" s="2" t="s">
        <v>277</v>
      </c>
      <c r="B100" s="4" t="s">
        <v>278</v>
      </c>
      <c r="C100" s="5"/>
      <c r="D100" s="6" t="s">
        <v>16</v>
      </c>
      <c r="E100" s="7">
        <v>21820</v>
      </c>
      <c r="F100" s="2" t="s">
        <v>17</v>
      </c>
      <c r="G100" s="8">
        <v>43438</v>
      </c>
      <c r="H100" s="9">
        <v>43435.083333333336</v>
      </c>
      <c r="I100" s="2" t="s">
        <v>221</v>
      </c>
      <c r="J100" s="2" t="s">
        <v>22</v>
      </c>
      <c r="K100" s="10">
        <f>HYPERLINK("https://my.zakupki.prom.ua/cabinet/purchases/state_plan/view/6224719")</f>
      </c>
    </row>
    <row r="101" spans="1:11" ht="12.75">
      <c r="A101" s="2" t="s">
        <v>279</v>
      </c>
      <c r="B101" s="4" t="s">
        <v>280</v>
      </c>
      <c r="C101" s="5"/>
      <c r="D101" s="6" t="s">
        <v>32</v>
      </c>
      <c r="E101" s="7">
        <v>5030.52</v>
      </c>
      <c r="F101" s="2" t="s">
        <v>17</v>
      </c>
      <c r="G101" s="8">
        <v>43438</v>
      </c>
      <c r="H101" s="9">
        <v>43435.083333333336</v>
      </c>
      <c r="I101" s="2" t="s">
        <v>21</v>
      </c>
      <c r="J101" s="2" t="s">
        <v>22</v>
      </c>
      <c r="K101" s="10">
        <f>HYPERLINK("https://my.zakupki.prom.ua/cabinet/purchases/state_plan/view/6224519")</f>
      </c>
    </row>
    <row r="102" spans="1:11" ht="12.75">
      <c r="A102" s="2" t="s">
        <v>281</v>
      </c>
      <c r="B102" s="4" t="s">
        <v>282</v>
      </c>
      <c r="C102" s="5"/>
      <c r="D102" s="6" t="s">
        <v>16</v>
      </c>
      <c r="E102" s="7">
        <v>448935</v>
      </c>
      <c r="F102" s="2" t="s">
        <v>17</v>
      </c>
      <c r="G102" s="8">
        <v>43241</v>
      </c>
      <c r="H102" s="9">
        <v>43466.083333333336</v>
      </c>
      <c r="I102" s="2" t="s">
        <v>199</v>
      </c>
      <c r="J102" s="2" t="s">
        <v>22</v>
      </c>
      <c r="K102" s="10">
        <f>HYPERLINK("https://my.zakupki.prom.ua/cabinet/purchases/state_plan/view/4953584")</f>
      </c>
    </row>
    <row r="103" ht="12.75">
      <c r="A103" s="2" t="s">
        <v>283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